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4035" activeTab="2"/>
  </bookViews>
  <sheets>
    <sheet name="Calculations and Methodology" sheetId="2" r:id="rId1"/>
    <sheet name="Energy Use Projections" sheetId="3" r:id="rId2"/>
    <sheet name="Emissions Projections" sheetId="4" r:id="rId3"/>
  </sheets>
  <calcPr calcId="124519"/>
</workbook>
</file>

<file path=xl/calcChain.xml><?xml version="1.0" encoding="utf-8"?>
<calcChain xmlns="http://schemas.openxmlformats.org/spreadsheetml/2006/main">
  <c r="D82" i="3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C144" i="2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C123"/>
  <c r="D123"/>
  <c r="E123" s="1"/>
  <c r="F123" s="1"/>
  <c r="C118"/>
  <c r="C119"/>
  <c r="C125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J54"/>
  <c r="K54"/>
  <c r="D75" s="1"/>
  <c r="L54"/>
  <c r="E75" s="1"/>
  <c r="G123" l="1"/>
  <c r="H123" s="1"/>
  <c r="I123" s="1"/>
  <c r="J123" s="1"/>
  <c r="K123" s="1"/>
  <c r="L123" s="1"/>
  <c r="M123" s="1"/>
  <c r="N123" s="1"/>
  <c r="O123" s="1"/>
  <c r="P123" s="1"/>
  <c r="C75"/>
  <c r="C37" l="1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M54" l="1"/>
  <c r="AD75" s="1"/>
  <c r="AB75"/>
  <c r="V75"/>
  <c r="R75"/>
  <c r="N75"/>
  <c r="J75"/>
  <c r="F75"/>
  <c r="F86" i="4"/>
  <c r="E86"/>
  <c r="D86"/>
  <c r="C86"/>
  <c r="E71"/>
  <c r="E74"/>
  <c r="E79"/>
  <c r="E82"/>
  <c r="E120"/>
  <c r="F120"/>
  <c r="E126"/>
  <c r="F126"/>
  <c r="E130"/>
  <c r="F130"/>
  <c r="D130"/>
  <c r="D126"/>
  <c r="C126" s="1"/>
  <c r="D120"/>
  <c r="C120" s="1"/>
  <c r="E116"/>
  <c r="F116"/>
  <c r="D116"/>
  <c r="C113"/>
  <c r="C114"/>
  <c r="C115"/>
  <c r="C118"/>
  <c r="C119"/>
  <c r="C122"/>
  <c r="C123"/>
  <c r="C124"/>
  <c r="C125"/>
  <c r="C128"/>
  <c r="C129"/>
  <c r="C132"/>
  <c r="C112"/>
  <c r="C103" i="2"/>
  <c r="D103"/>
  <c r="E140" s="1"/>
  <c r="F78" i="3" s="1"/>
  <c r="G78" i="4" s="1"/>
  <c r="E103" i="2"/>
  <c r="F140" s="1"/>
  <c r="G78" i="3" s="1"/>
  <c r="H78" i="4" s="1"/>
  <c r="C104" i="2"/>
  <c r="D104"/>
  <c r="E146" s="1"/>
  <c r="F84" i="3" s="1"/>
  <c r="F58" s="1"/>
  <c r="E104" i="2"/>
  <c r="F146" s="1"/>
  <c r="G84" i="3" s="1"/>
  <c r="G58" s="1"/>
  <c r="D102" i="2"/>
  <c r="E132" s="1"/>
  <c r="F70" i="3" s="1"/>
  <c r="G70" i="4" s="1"/>
  <c r="E102" i="2"/>
  <c r="F132" s="1"/>
  <c r="G70" i="3" s="1"/>
  <c r="H70" i="4" s="1"/>
  <c r="C102" i="2"/>
  <c r="C111" s="1"/>
  <c r="F98"/>
  <c r="F97"/>
  <c r="F96"/>
  <c r="J42"/>
  <c r="C63" s="1"/>
  <c r="C80" s="1"/>
  <c r="C109" s="1"/>
  <c r="K42"/>
  <c r="D63" s="1"/>
  <c r="D80" s="1"/>
  <c r="E130" s="1"/>
  <c r="F68" i="3" s="1"/>
  <c r="G68" i="4" s="1"/>
  <c r="L42" i="2"/>
  <c r="E63" s="1"/>
  <c r="E80" s="1"/>
  <c r="F130" s="1"/>
  <c r="G68" i="3" s="1"/>
  <c r="H68" i="4" s="1"/>
  <c r="J43" i="2"/>
  <c r="C64" s="1"/>
  <c r="C81" s="1"/>
  <c r="C110" s="1"/>
  <c r="K43"/>
  <c r="D64" s="1"/>
  <c r="D81" s="1"/>
  <c r="E131" s="1"/>
  <c r="F69" i="3" s="1"/>
  <c r="G69" i="4" s="1"/>
  <c r="L43" i="2"/>
  <c r="E64" s="1"/>
  <c r="E81" s="1"/>
  <c r="F131" s="1"/>
  <c r="G69" i="3" s="1"/>
  <c r="H69" i="4" s="1"/>
  <c r="J45" i="2"/>
  <c r="C66" s="1"/>
  <c r="C83" s="1"/>
  <c r="C113" s="1"/>
  <c r="K45"/>
  <c r="D66" s="1"/>
  <c r="D83" s="1"/>
  <c r="E134" s="1"/>
  <c r="F72" i="3" s="1"/>
  <c r="G72" i="4" s="1"/>
  <c r="L45" i="2"/>
  <c r="E66" s="1"/>
  <c r="E83" s="1"/>
  <c r="F134" s="1"/>
  <c r="G72" i="3" s="1"/>
  <c r="H72" i="4" s="1"/>
  <c r="J46" i="2"/>
  <c r="C67" s="1"/>
  <c r="C84" s="1"/>
  <c r="C114" s="1"/>
  <c r="K46"/>
  <c r="D67" s="1"/>
  <c r="D84" s="1"/>
  <c r="E135" s="1"/>
  <c r="F73" i="3" s="1"/>
  <c r="G73" i="4" s="1"/>
  <c r="L46" i="2"/>
  <c r="E67" s="1"/>
  <c r="E84" s="1"/>
  <c r="F135" s="1"/>
  <c r="G73" i="3" s="1"/>
  <c r="H73" i="4" s="1"/>
  <c r="J48" i="2"/>
  <c r="C69" s="1"/>
  <c r="C86" s="1"/>
  <c r="C116" s="1"/>
  <c r="K48"/>
  <c r="D69" s="1"/>
  <c r="D86" s="1"/>
  <c r="E137" s="1"/>
  <c r="F75" i="3" s="1"/>
  <c r="G75" i="4" s="1"/>
  <c r="L48" i="2"/>
  <c r="E69" s="1"/>
  <c r="E86" s="1"/>
  <c r="F137" s="1"/>
  <c r="G75" i="3" s="1"/>
  <c r="H75" i="4" s="1"/>
  <c r="J49" i="2"/>
  <c r="C70" s="1"/>
  <c r="C87" s="1"/>
  <c r="C117" s="1"/>
  <c r="K49"/>
  <c r="D70" s="1"/>
  <c r="D87" s="1"/>
  <c r="E138" s="1"/>
  <c r="F76" i="3" s="1"/>
  <c r="G76" i="4" s="1"/>
  <c r="L49" i="2"/>
  <c r="E70" s="1"/>
  <c r="E87" s="1"/>
  <c r="F138" s="1"/>
  <c r="G76" i="3" s="1"/>
  <c r="H76" i="4" s="1"/>
  <c r="J50" i="2"/>
  <c r="C71" s="1"/>
  <c r="C88" s="1"/>
  <c r="K50"/>
  <c r="D71" s="1"/>
  <c r="D88" s="1"/>
  <c r="E139" s="1"/>
  <c r="F77" i="3" s="1"/>
  <c r="G77" i="4" s="1"/>
  <c r="L50" i="2"/>
  <c r="E71" s="1"/>
  <c r="E88" s="1"/>
  <c r="F139" s="1"/>
  <c r="G77" i="3" s="1"/>
  <c r="H77" i="4" s="1"/>
  <c r="J52" i="2"/>
  <c r="C73" s="1"/>
  <c r="C90" s="1"/>
  <c r="C121" s="1"/>
  <c r="K52"/>
  <c r="D73" s="1"/>
  <c r="D90" s="1"/>
  <c r="E142" s="1"/>
  <c r="F80" i="3" s="1"/>
  <c r="L52" i="2"/>
  <c r="E73" s="1"/>
  <c r="E90" s="1"/>
  <c r="F142" s="1"/>
  <c r="G80" i="3" s="1"/>
  <c r="J53" i="2"/>
  <c r="C74" s="1"/>
  <c r="C91" s="1"/>
  <c r="C122" s="1"/>
  <c r="K53"/>
  <c r="D74" s="1"/>
  <c r="D91" s="1"/>
  <c r="E143" s="1"/>
  <c r="F81" i="3" s="1"/>
  <c r="G81" i="4" s="1"/>
  <c r="L53" i="2"/>
  <c r="E74" s="1"/>
  <c r="E91" s="1"/>
  <c r="F143" s="1"/>
  <c r="G81" i="3" s="1"/>
  <c r="H81" i="4" s="1"/>
  <c r="K41" i="2"/>
  <c r="D62" s="1"/>
  <c r="D79" s="1"/>
  <c r="E129" s="1"/>
  <c r="F67" i="3" s="1"/>
  <c r="L41" i="2"/>
  <c r="E62" s="1"/>
  <c r="E79" s="1"/>
  <c r="F129" s="1"/>
  <c r="G67" i="3" s="1"/>
  <c r="J41" i="2"/>
  <c r="C62" s="1"/>
  <c r="C79" s="1"/>
  <c r="C108" s="1"/>
  <c r="H67" i="4" l="1"/>
  <c r="G85" i="3"/>
  <c r="G80" i="4"/>
  <c r="F57" s="1"/>
  <c r="F57" i="3"/>
  <c r="G67" i="4"/>
  <c r="F53" s="1"/>
  <c r="F85" i="3"/>
  <c r="H80" i="4"/>
  <c r="G57" s="1"/>
  <c r="G57" i="3"/>
  <c r="G53" i="4"/>
  <c r="C116"/>
  <c r="K75" i="2"/>
  <c r="S75"/>
  <c r="AA75"/>
  <c r="Z75"/>
  <c r="H75"/>
  <c r="L75"/>
  <c r="P75"/>
  <c r="T75"/>
  <c r="X75"/>
  <c r="AF75"/>
  <c r="G75"/>
  <c r="O75"/>
  <c r="W75"/>
  <c r="AE75"/>
  <c r="I75"/>
  <c r="M75"/>
  <c r="Q75"/>
  <c r="U75"/>
  <c r="Y75"/>
  <c r="AC75"/>
  <c r="AG75"/>
  <c r="E133" i="4"/>
  <c r="F133"/>
  <c r="D133"/>
  <c r="C133" s="1"/>
  <c r="C130"/>
  <c r="F56"/>
  <c r="G64"/>
  <c r="F63"/>
  <c r="G63"/>
  <c r="F64"/>
  <c r="G56"/>
  <c r="G61"/>
  <c r="F55"/>
  <c r="G54"/>
  <c r="H83"/>
  <c r="G58" s="1"/>
  <c r="F61"/>
  <c r="G55"/>
  <c r="F54"/>
  <c r="G83"/>
  <c r="F58" s="1"/>
  <c r="D140" i="2"/>
  <c r="E78" i="3" s="1"/>
  <c r="F78" i="4" s="1"/>
  <c r="C100" s="1"/>
  <c r="D132" i="2"/>
  <c r="E70" i="3" s="1"/>
  <c r="F70" i="4" s="1"/>
  <c r="C90" s="1"/>
  <c r="D146" i="2"/>
  <c r="E84" i="3" s="1"/>
  <c r="F63"/>
  <c r="F62"/>
  <c r="F64"/>
  <c r="F56"/>
  <c r="F55"/>
  <c r="F54"/>
  <c r="F61"/>
  <c r="G63"/>
  <c r="G62"/>
  <c r="G64"/>
  <c r="G56"/>
  <c r="G55"/>
  <c r="G54"/>
  <c r="G61"/>
  <c r="F53"/>
  <c r="G53"/>
  <c r="D129" i="2"/>
  <c r="E67" i="3" s="1"/>
  <c r="D142" i="2"/>
  <c r="E80" i="3" s="1"/>
  <c r="D139" i="2"/>
  <c r="E77" i="3" s="1"/>
  <c r="F77" i="4" s="1"/>
  <c r="C99" s="1"/>
  <c r="D137" i="2"/>
  <c r="E75" i="3" s="1"/>
  <c r="F75" i="4" s="1"/>
  <c r="C97" s="1"/>
  <c r="D135" i="2"/>
  <c r="E73" i="3" s="1"/>
  <c r="F73" i="4" s="1"/>
  <c r="C94" s="1"/>
  <c r="D130" i="2"/>
  <c r="E68" i="3" s="1"/>
  <c r="F68" i="4" s="1"/>
  <c r="C88" s="1"/>
  <c r="D143" i="2"/>
  <c r="E81" i="3" s="1"/>
  <c r="F81" i="4" s="1"/>
  <c r="C104" s="1"/>
  <c r="D138" i="2"/>
  <c r="E76" i="3" s="1"/>
  <c r="F76" i="4" s="1"/>
  <c r="C98" s="1"/>
  <c r="D134" i="2"/>
  <c r="E72" i="3" s="1"/>
  <c r="D131" i="2"/>
  <c r="E69" i="3" s="1"/>
  <c r="F69" i="4" s="1"/>
  <c r="C89" s="1"/>
  <c r="F80" l="1"/>
  <c r="C103" s="1"/>
  <c r="C105" s="1"/>
  <c r="E57" i="3"/>
  <c r="F67" i="4"/>
  <c r="C87" s="1"/>
  <c r="E85" i="3"/>
  <c r="C101" i="4"/>
  <c r="C91"/>
  <c r="H84"/>
  <c r="G84"/>
  <c r="E56"/>
  <c r="E55"/>
  <c r="E54"/>
  <c r="E64" i="3"/>
  <c r="F72" i="4"/>
  <c r="E61"/>
  <c r="E57"/>
  <c r="E58" i="3"/>
  <c r="F83" i="4"/>
  <c r="F62"/>
  <c r="G62"/>
  <c r="E56" i="3"/>
  <c r="E55"/>
  <c r="E54"/>
  <c r="E62"/>
  <c r="E61"/>
  <c r="E53"/>
  <c r="E63"/>
  <c r="E63" i="4" l="1"/>
  <c r="E64"/>
  <c r="C93"/>
  <c r="C95" s="1"/>
  <c r="E58"/>
  <c r="C107"/>
  <c r="F84"/>
  <c r="C108" s="1"/>
  <c r="E53"/>
  <c r="E62"/>
  <c r="C25" i="2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C24"/>
  <c r="M53" l="1"/>
  <c r="M41"/>
  <c r="M52"/>
  <c r="M49"/>
  <c r="M46"/>
  <c r="M43"/>
  <c r="M50"/>
  <c r="M48"/>
  <c r="M45"/>
  <c r="M42"/>
  <c r="G66" l="1"/>
  <c r="G83" s="1"/>
  <c r="H134" s="1"/>
  <c r="I72" i="3" s="1"/>
  <c r="J72" i="4" s="1"/>
  <c r="I66" i="2"/>
  <c r="I83" s="1"/>
  <c r="J134" s="1"/>
  <c r="K72" i="3" s="1"/>
  <c r="L72" i="4" s="1"/>
  <c r="K66" i="2"/>
  <c r="K83" s="1"/>
  <c r="L134" s="1"/>
  <c r="M72" i="3" s="1"/>
  <c r="N72" i="4" s="1"/>
  <c r="M66" i="2"/>
  <c r="M83" s="1"/>
  <c r="N134" s="1"/>
  <c r="O72" i="3" s="1"/>
  <c r="P72" i="4" s="1"/>
  <c r="O66" i="2"/>
  <c r="O83" s="1"/>
  <c r="P134" s="1"/>
  <c r="Q72" i="3" s="1"/>
  <c r="R72" i="4" s="1"/>
  <c r="Q66" i="2"/>
  <c r="Q83" s="1"/>
  <c r="R134" s="1"/>
  <c r="S72" i="3" s="1"/>
  <c r="T72" i="4" s="1"/>
  <c r="S66" i="2"/>
  <c r="S83" s="1"/>
  <c r="T134" s="1"/>
  <c r="U72" i="3" s="1"/>
  <c r="V72" i="4" s="1"/>
  <c r="U66" i="2"/>
  <c r="U83" s="1"/>
  <c r="V134" s="1"/>
  <c r="W72" i="3" s="1"/>
  <c r="X72" i="4" s="1"/>
  <c r="W66" i="2"/>
  <c r="W83" s="1"/>
  <c r="X134" s="1"/>
  <c r="Y72" i="3" s="1"/>
  <c r="Z72" i="4" s="1"/>
  <c r="Y66" i="2"/>
  <c r="Y83" s="1"/>
  <c r="Z134" s="1"/>
  <c r="AA72" i="3" s="1"/>
  <c r="AB72" i="4" s="1"/>
  <c r="AA66" i="2"/>
  <c r="AA83" s="1"/>
  <c r="AB134" s="1"/>
  <c r="AC72" i="3" s="1"/>
  <c r="AD72" i="4" s="1"/>
  <c r="AC66" i="2"/>
  <c r="AC83" s="1"/>
  <c r="AD134" s="1"/>
  <c r="AE72" i="3" s="1"/>
  <c r="AF72" i="4" s="1"/>
  <c r="AE66" i="2"/>
  <c r="AE83" s="1"/>
  <c r="AF134" s="1"/>
  <c r="AG72" i="3" s="1"/>
  <c r="AH72" i="4" s="1"/>
  <c r="AG66" i="2"/>
  <c r="AG83" s="1"/>
  <c r="F66"/>
  <c r="F83" s="1"/>
  <c r="G134" s="1"/>
  <c r="H72" i="3" s="1"/>
  <c r="I72" i="4" s="1"/>
  <c r="H66" i="2"/>
  <c r="H83" s="1"/>
  <c r="I134" s="1"/>
  <c r="J72" i="3" s="1"/>
  <c r="K72" i="4" s="1"/>
  <c r="J66" i="2"/>
  <c r="J83" s="1"/>
  <c r="K134" s="1"/>
  <c r="L72" i="3" s="1"/>
  <c r="M72" i="4" s="1"/>
  <c r="L66" i="2"/>
  <c r="L83" s="1"/>
  <c r="M134" s="1"/>
  <c r="N72" i="3" s="1"/>
  <c r="O72" i="4" s="1"/>
  <c r="N66" i="2"/>
  <c r="N83" s="1"/>
  <c r="O134" s="1"/>
  <c r="P72" i="3" s="1"/>
  <c r="Q72" i="4" s="1"/>
  <c r="P66" i="2"/>
  <c r="P83" s="1"/>
  <c r="Q134" s="1"/>
  <c r="R72" i="3" s="1"/>
  <c r="S72" i="4" s="1"/>
  <c r="R66" i="2"/>
  <c r="R83" s="1"/>
  <c r="S134" s="1"/>
  <c r="T72" i="3" s="1"/>
  <c r="U72" i="4" s="1"/>
  <c r="T66" i="2"/>
  <c r="T83" s="1"/>
  <c r="U134" s="1"/>
  <c r="V72" i="3" s="1"/>
  <c r="W72" i="4" s="1"/>
  <c r="V66" i="2"/>
  <c r="V83" s="1"/>
  <c r="W134" s="1"/>
  <c r="X72" i="3" s="1"/>
  <c r="Y72" i="4" s="1"/>
  <c r="X66" i="2"/>
  <c r="X83" s="1"/>
  <c r="Y134" s="1"/>
  <c r="Z72" i="3" s="1"/>
  <c r="AA72" i="4" s="1"/>
  <c r="Z66" i="2"/>
  <c r="Z83" s="1"/>
  <c r="AA134" s="1"/>
  <c r="AB72" i="3" s="1"/>
  <c r="AC72" i="4" s="1"/>
  <c r="AB66" i="2"/>
  <c r="AB83" s="1"/>
  <c r="AC134" s="1"/>
  <c r="AD72" i="3" s="1"/>
  <c r="AE72" i="4" s="1"/>
  <c r="AD66" i="2"/>
  <c r="AD83" s="1"/>
  <c r="AE134" s="1"/>
  <c r="AF72" i="3" s="1"/>
  <c r="AG72" i="4" s="1"/>
  <c r="AF66" i="2"/>
  <c r="AF83" s="1"/>
  <c r="AG134" s="1"/>
  <c r="AH72" i="3" s="1"/>
  <c r="AI72" i="4" s="1"/>
  <c r="G71" i="2"/>
  <c r="G88" s="1"/>
  <c r="H139" s="1"/>
  <c r="I77" i="3" s="1"/>
  <c r="J77" i="4" s="1"/>
  <c r="I71" i="2"/>
  <c r="I88" s="1"/>
  <c r="J139" s="1"/>
  <c r="K77" i="3" s="1"/>
  <c r="L77" i="4" s="1"/>
  <c r="K71" i="2"/>
  <c r="K88" s="1"/>
  <c r="L139" s="1"/>
  <c r="M77" i="3" s="1"/>
  <c r="N77" i="4" s="1"/>
  <c r="M71" i="2"/>
  <c r="M88" s="1"/>
  <c r="N139" s="1"/>
  <c r="O77" i="3" s="1"/>
  <c r="P77" i="4" s="1"/>
  <c r="O71" i="2"/>
  <c r="O88" s="1"/>
  <c r="P139" s="1"/>
  <c r="Q77" i="3" s="1"/>
  <c r="R77" i="4" s="1"/>
  <c r="Q71" i="2"/>
  <c r="Q88" s="1"/>
  <c r="R139" s="1"/>
  <c r="S77" i="3" s="1"/>
  <c r="T77" i="4" s="1"/>
  <c r="S71" i="2"/>
  <c r="S88" s="1"/>
  <c r="T139" s="1"/>
  <c r="U77" i="3" s="1"/>
  <c r="V77" i="4" s="1"/>
  <c r="U71" i="2"/>
  <c r="U88" s="1"/>
  <c r="V139" s="1"/>
  <c r="W77" i="3" s="1"/>
  <c r="X77" i="4" s="1"/>
  <c r="W71" i="2"/>
  <c r="W88" s="1"/>
  <c r="X139" s="1"/>
  <c r="Y77" i="3" s="1"/>
  <c r="Z77" i="4" s="1"/>
  <c r="Y71" i="2"/>
  <c r="Y88" s="1"/>
  <c r="Z139" s="1"/>
  <c r="AA77" i="3" s="1"/>
  <c r="AB77" i="4" s="1"/>
  <c r="AA71" i="2"/>
  <c r="AA88" s="1"/>
  <c r="AB139" s="1"/>
  <c r="AC77" i="3" s="1"/>
  <c r="AD77" i="4" s="1"/>
  <c r="AC71" i="2"/>
  <c r="AC88" s="1"/>
  <c r="AD139" s="1"/>
  <c r="AE77" i="3" s="1"/>
  <c r="AF77" i="4" s="1"/>
  <c r="AE71" i="2"/>
  <c r="AE88" s="1"/>
  <c r="AF139" s="1"/>
  <c r="AG77" i="3" s="1"/>
  <c r="AH77" i="4" s="1"/>
  <c r="AG71" i="2"/>
  <c r="AG88" s="1"/>
  <c r="F71"/>
  <c r="F88" s="1"/>
  <c r="G139" s="1"/>
  <c r="H77" i="3" s="1"/>
  <c r="I77" i="4" s="1"/>
  <c r="H71" i="2"/>
  <c r="H88" s="1"/>
  <c r="I139" s="1"/>
  <c r="J77" i="3" s="1"/>
  <c r="K77" i="4" s="1"/>
  <c r="J71" i="2"/>
  <c r="J88" s="1"/>
  <c r="K139" s="1"/>
  <c r="L77" i="3" s="1"/>
  <c r="M77" i="4" s="1"/>
  <c r="L71" i="2"/>
  <c r="L88" s="1"/>
  <c r="M139" s="1"/>
  <c r="N77" i="3" s="1"/>
  <c r="O77" i="4" s="1"/>
  <c r="N71" i="2"/>
  <c r="N88" s="1"/>
  <c r="O139" s="1"/>
  <c r="P77" i="3" s="1"/>
  <c r="Q77" i="4" s="1"/>
  <c r="P71" i="2"/>
  <c r="P88" s="1"/>
  <c r="Q139" s="1"/>
  <c r="R77" i="3" s="1"/>
  <c r="S77" i="4" s="1"/>
  <c r="R71" i="2"/>
  <c r="R88" s="1"/>
  <c r="S139" s="1"/>
  <c r="T77" i="3" s="1"/>
  <c r="U77" i="4" s="1"/>
  <c r="T71" i="2"/>
  <c r="T88" s="1"/>
  <c r="U139" s="1"/>
  <c r="V77" i="3" s="1"/>
  <c r="W77" i="4" s="1"/>
  <c r="V71" i="2"/>
  <c r="V88" s="1"/>
  <c r="W139" s="1"/>
  <c r="X77" i="3" s="1"/>
  <c r="Y77" i="4" s="1"/>
  <c r="X71" i="2"/>
  <c r="X88" s="1"/>
  <c r="Y139" s="1"/>
  <c r="Z77" i="3" s="1"/>
  <c r="AA77" i="4" s="1"/>
  <c r="Z71" i="2"/>
  <c r="Z88" s="1"/>
  <c r="AA139" s="1"/>
  <c r="AB77" i="3" s="1"/>
  <c r="AC77" i="4" s="1"/>
  <c r="AB71" i="2"/>
  <c r="AB88" s="1"/>
  <c r="AC139" s="1"/>
  <c r="AD77" i="3" s="1"/>
  <c r="AE77" i="4" s="1"/>
  <c r="AD71" i="2"/>
  <c r="AD88" s="1"/>
  <c r="AE139" s="1"/>
  <c r="AF77" i="3" s="1"/>
  <c r="AG77" i="4" s="1"/>
  <c r="AF71" i="2"/>
  <c r="AF88" s="1"/>
  <c r="AG139" s="1"/>
  <c r="AH77" i="3" s="1"/>
  <c r="AI77" i="4" s="1"/>
  <c r="G67" i="2"/>
  <c r="G84" s="1"/>
  <c r="H135" s="1"/>
  <c r="I73" i="3" s="1"/>
  <c r="J73" i="4" s="1"/>
  <c r="I67" i="2"/>
  <c r="I84" s="1"/>
  <c r="J135" s="1"/>
  <c r="K73" i="3" s="1"/>
  <c r="L73" i="4" s="1"/>
  <c r="K67" i="2"/>
  <c r="K84" s="1"/>
  <c r="L135" s="1"/>
  <c r="M73" i="3" s="1"/>
  <c r="N73" i="4" s="1"/>
  <c r="M67" i="2"/>
  <c r="M84" s="1"/>
  <c r="N135" s="1"/>
  <c r="O73" i="3" s="1"/>
  <c r="P73" i="4" s="1"/>
  <c r="O67" i="2"/>
  <c r="O84" s="1"/>
  <c r="P135" s="1"/>
  <c r="Q73" i="3" s="1"/>
  <c r="R73" i="4" s="1"/>
  <c r="Q67" i="2"/>
  <c r="Q84" s="1"/>
  <c r="R135" s="1"/>
  <c r="S73" i="3" s="1"/>
  <c r="T73" i="4" s="1"/>
  <c r="S67" i="2"/>
  <c r="S84" s="1"/>
  <c r="T135" s="1"/>
  <c r="U73" i="3" s="1"/>
  <c r="V73" i="4" s="1"/>
  <c r="U67" i="2"/>
  <c r="U84" s="1"/>
  <c r="V135" s="1"/>
  <c r="W73" i="3" s="1"/>
  <c r="X73" i="4" s="1"/>
  <c r="W67" i="2"/>
  <c r="W84" s="1"/>
  <c r="X135" s="1"/>
  <c r="Y73" i="3" s="1"/>
  <c r="Z73" i="4" s="1"/>
  <c r="Y67" i="2"/>
  <c r="Y84" s="1"/>
  <c r="Z135" s="1"/>
  <c r="AA73" i="3" s="1"/>
  <c r="AB73" i="4" s="1"/>
  <c r="AA67" i="2"/>
  <c r="AA84" s="1"/>
  <c r="AB135" s="1"/>
  <c r="AC73" i="3" s="1"/>
  <c r="AD73" i="4" s="1"/>
  <c r="AC67" i="2"/>
  <c r="AC84" s="1"/>
  <c r="AD135" s="1"/>
  <c r="AE73" i="3" s="1"/>
  <c r="AF73" i="4" s="1"/>
  <c r="AE67" i="2"/>
  <c r="AE84" s="1"/>
  <c r="AF135" s="1"/>
  <c r="AG73" i="3" s="1"/>
  <c r="AH73" i="4" s="1"/>
  <c r="AG67" i="2"/>
  <c r="AG84" s="1"/>
  <c r="F67"/>
  <c r="F84" s="1"/>
  <c r="G135" s="1"/>
  <c r="H73" i="3" s="1"/>
  <c r="I73" i="4" s="1"/>
  <c r="H67" i="2"/>
  <c r="H84" s="1"/>
  <c r="I135" s="1"/>
  <c r="J73" i="3" s="1"/>
  <c r="K73" i="4" s="1"/>
  <c r="J67" i="2"/>
  <c r="J84" s="1"/>
  <c r="K135" s="1"/>
  <c r="L73" i="3" s="1"/>
  <c r="M73" i="4" s="1"/>
  <c r="L67" i="2"/>
  <c r="L84" s="1"/>
  <c r="M135" s="1"/>
  <c r="N73" i="3" s="1"/>
  <c r="O73" i="4" s="1"/>
  <c r="N67" i="2"/>
  <c r="N84" s="1"/>
  <c r="O135" s="1"/>
  <c r="P73" i="3" s="1"/>
  <c r="Q73" i="4" s="1"/>
  <c r="P67" i="2"/>
  <c r="P84" s="1"/>
  <c r="Q135" s="1"/>
  <c r="R73" i="3" s="1"/>
  <c r="S73" i="4" s="1"/>
  <c r="R67" i="2"/>
  <c r="R84" s="1"/>
  <c r="S135" s="1"/>
  <c r="T73" i="3" s="1"/>
  <c r="U73" i="4" s="1"/>
  <c r="T67" i="2"/>
  <c r="T84" s="1"/>
  <c r="U135" s="1"/>
  <c r="V73" i="3" s="1"/>
  <c r="W73" i="4" s="1"/>
  <c r="V67" i="2"/>
  <c r="V84" s="1"/>
  <c r="W135" s="1"/>
  <c r="X73" i="3" s="1"/>
  <c r="Y73" i="4" s="1"/>
  <c r="X67" i="2"/>
  <c r="X84" s="1"/>
  <c r="Y135" s="1"/>
  <c r="Z73" i="3" s="1"/>
  <c r="AA73" i="4" s="1"/>
  <c r="Z67" i="2"/>
  <c r="Z84" s="1"/>
  <c r="AA135" s="1"/>
  <c r="AB73" i="3" s="1"/>
  <c r="AC73" i="4" s="1"/>
  <c r="AB67" i="2"/>
  <c r="AB84" s="1"/>
  <c r="AC135" s="1"/>
  <c r="AD73" i="3" s="1"/>
  <c r="AE73" i="4" s="1"/>
  <c r="AD67" i="2"/>
  <c r="AD84" s="1"/>
  <c r="AE135" s="1"/>
  <c r="AF73" i="3" s="1"/>
  <c r="AG73" i="4" s="1"/>
  <c r="AF67" i="2"/>
  <c r="AF84" s="1"/>
  <c r="AG135" s="1"/>
  <c r="AH73" i="3" s="1"/>
  <c r="AI73" i="4" s="1"/>
  <c r="G73" i="2"/>
  <c r="G90" s="1"/>
  <c r="H142" s="1"/>
  <c r="I80" i="3" s="1"/>
  <c r="I73" i="2"/>
  <c r="I90" s="1"/>
  <c r="J142" s="1"/>
  <c r="K80" i="3" s="1"/>
  <c r="K73" i="2"/>
  <c r="K90" s="1"/>
  <c r="L142" s="1"/>
  <c r="M80" i="3" s="1"/>
  <c r="M73" i="2"/>
  <c r="M90" s="1"/>
  <c r="N142" s="1"/>
  <c r="O80" i="3" s="1"/>
  <c r="O73" i="2"/>
  <c r="O90" s="1"/>
  <c r="P142" s="1"/>
  <c r="Q80" i="3" s="1"/>
  <c r="Q73" i="2"/>
  <c r="Q90" s="1"/>
  <c r="R142" s="1"/>
  <c r="S80" i="3" s="1"/>
  <c r="S73" i="2"/>
  <c r="S90" s="1"/>
  <c r="T142" s="1"/>
  <c r="U80" i="3" s="1"/>
  <c r="U73" i="2"/>
  <c r="U90" s="1"/>
  <c r="V142" s="1"/>
  <c r="W80" i="3" s="1"/>
  <c r="W73" i="2"/>
  <c r="W90" s="1"/>
  <c r="X142" s="1"/>
  <c r="Y80" i="3" s="1"/>
  <c r="Y73" i="2"/>
  <c r="Y90" s="1"/>
  <c r="Z142" s="1"/>
  <c r="AA80" i="3" s="1"/>
  <c r="AA73" i="2"/>
  <c r="AA90" s="1"/>
  <c r="AB142" s="1"/>
  <c r="AC80" i="3" s="1"/>
  <c r="AC73" i="2"/>
  <c r="AC90" s="1"/>
  <c r="AD142" s="1"/>
  <c r="AE80" i="3" s="1"/>
  <c r="AE73" i="2"/>
  <c r="AE90" s="1"/>
  <c r="AF142" s="1"/>
  <c r="AG80" i="3" s="1"/>
  <c r="AG73" i="2"/>
  <c r="AG90" s="1"/>
  <c r="F73"/>
  <c r="F90" s="1"/>
  <c r="G142" s="1"/>
  <c r="H80" i="3" s="1"/>
  <c r="H73" i="2"/>
  <c r="H90" s="1"/>
  <c r="I142" s="1"/>
  <c r="J80" i="3" s="1"/>
  <c r="J73" i="2"/>
  <c r="J90" s="1"/>
  <c r="K142" s="1"/>
  <c r="L80" i="3" s="1"/>
  <c r="L73" i="2"/>
  <c r="L90" s="1"/>
  <c r="M142" s="1"/>
  <c r="N80" i="3" s="1"/>
  <c r="N73" i="2"/>
  <c r="N90" s="1"/>
  <c r="O142" s="1"/>
  <c r="P80" i="3" s="1"/>
  <c r="P73" i="2"/>
  <c r="P90" s="1"/>
  <c r="Q142" s="1"/>
  <c r="R80" i="3" s="1"/>
  <c r="R73" i="2"/>
  <c r="R90" s="1"/>
  <c r="S142" s="1"/>
  <c r="T80" i="3" s="1"/>
  <c r="T73" i="2"/>
  <c r="T90" s="1"/>
  <c r="U142" s="1"/>
  <c r="V80" i="3" s="1"/>
  <c r="V73" i="2"/>
  <c r="V90" s="1"/>
  <c r="W142" s="1"/>
  <c r="X80" i="3" s="1"/>
  <c r="X73" i="2"/>
  <c r="X90" s="1"/>
  <c r="Y142" s="1"/>
  <c r="Z80" i="3" s="1"/>
  <c r="Z73" i="2"/>
  <c r="Z90" s="1"/>
  <c r="AA142" s="1"/>
  <c r="AB80" i="3" s="1"/>
  <c r="AB73" i="2"/>
  <c r="AB90" s="1"/>
  <c r="AC142" s="1"/>
  <c r="AD80" i="3" s="1"/>
  <c r="AD73" i="2"/>
  <c r="AD90" s="1"/>
  <c r="AE142" s="1"/>
  <c r="AF80" i="3" s="1"/>
  <c r="AF73" i="2"/>
  <c r="AF90" s="1"/>
  <c r="AG142" s="1"/>
  <c r="AH80" i="3" s="1"/>
  <c r="G74" i="2"/>
  <c r="G91" s="1"/>
  <c r="H143" s="1"/>
  <c r="I81" i="3" s="1"/>
  <c r="J81" i="4" s="1"/>
  <c r="I74" i="2"/>
  <c r="I91" s="1"/>
  <c r="J143" s="1"/>
  <c r="K81" i="3" s="1"/>
  <c r="L81" i="4" s="1"/>
  <c r="K74" i="2"/>
  <c r="K91" s="1"/>
  <c r="L143" s="1"/>
  <c r="M81" i="3" s="1"/>
  <c r="N81" i="4" s="1"/>
  <c r="M74" i="2"/>
  <c r="M91" s="1"/>
  <c r="N143" s="1"/>
  <c r="O81" i="3" s="1"/>
  <c r="P81" i="4" s="1"/>
  <c r="O74" i="2"/>
  <c r="O91" s="1"/>
  <c r="P143" s="1"/>
  <c r="Q81" i="3" s="1"/>
  <c r="R81" i="4" s="1"/>
  <c r="Q74" i="2"/>
  <c r="Q91" s="1"/>
  <c r="R143" s="1"/>
  <c r="S81" i="3" s="1"/>
  <c r="T81" i="4" s="1"/>
  <c r="S74" i="2"/>
  <c r="S91" s="1"/>
  <c r="T143" s="1"/>
  <c r="U81" i="3" s="1"/>
  <c r="V81" i="4" s="1"/>
  <c r="U74" i="2"/>
  <c r="U91" s="1"/>
  <c r="V143" s="1"/>
  <c r="W81" i="3" s="1"/>
  <c r="X81" i="4" s="1"/>
  <c r="W74" i="2"/>
  <c r="W91" s="1"/>
  <c r="X143" s="1"/>
  <c r="Y81" i="3" s="1"/>
  <c r="Z81" i="4" s="1"/>
  <c r="Y74" i="2"/>
  <c r="Y91" s="1"/>
  <c r="Z143" s="1"/>
  <c r="AA81" i="3" s="1"/>
  <c r="AB81" i="4" s="1"/>
  <c r="AA74" i="2"/>
  <c r="AA91" s="1"/>
  <c r="AB143" s="1"/>
  <c r="AC81" i="3" s="1"/>
  <c r="AD81" i="4" s="1"/>
  <c r="AC74" i="2"/>
  <c r="AC91" s="1"/>
  <c r="AD143" s="1"/>
  <c r="AE81" i="3" s="1"/>
  <c r="AF81" i="4" s="1"/>
  <c r="AE74" i="2"/>
  <c r="AE91" s="1"/>
  <c r="AF143" s="1"/>
  <c r="AG81" i="3" s="1"/>
  <c r="AH81" i="4" s="1"/>
  <c r="AG74" i="2"/>
  <c r="AG91" s="1"/>
  <c r="F74"/>
  <c r="F91" s="1"/>
  <c r="G143" s="1"/>
  <c r="H81" i="3" s="1"/>
  <c r="I81" i="4" s="1"/>
  <c r="H74" i="2"/>
  <c r="H91" s="1"/>
  <c r="I143" s="1"/>
  <c r="J81" i="3" s="1"/>
  <c r="K81" i="4" s="1"/>
  <c r="J74" i="2"/>
  <c r="J91" s="1"/>
  <c r="K143" s="1"/>
  <c r="L81" i="3" s="1"/>
  <c r="M81" i="4" s="1"/>
  <c r="L74" i="2"/>
  <c r="L91" s="1"/>
  <c r="M143" s="1"/>
  <c r="N81" i="3" s="1"/>
  <c r="O81" i="4" s="1"/>
  <c r="N74" i="2"/>
  <c r="N91" s="1"/>
  <c r="O143" s="1"/>
  <c r="P81" i="3" s="1"/>
  <c r="Q81" i="4" s="1"/>
  <c r="P74" i="2"/>
  <c r="P91" s="1"/>
  <c r="Q143" s="1"/>
  <c r="R81" i="3" s="1"/>
  <c r="S81" i="4" s="1"/>
  <c r="R74" i="2"/>
  <c r="R91" s="1"/>
  <c r="S143" s="1"/>
  <c r="T81" i="3" s="1"/>
  <c r="U81" i="4" s="1"/>
  <c r="T74" i="2"/>
  <c r="T91" s="1"/>
  <c r="U143" s="1"/>
  <c r="V81" i="3" s="1"/>
  <c r="W81" i="4" s="1"/>
  <c r="V74" i="2"/>
  <c r="V91" s="1"/>
  <c r="W143" s="1"/>
  <c r="X81" i="3" s="1"/>
  <c r="Y81" i="4" s="1"/>
  <c r="X74" i="2"/>
  <c r="X91" s="1"/>
  <c r="Y143" s="1"/>
  <c r="Z81" i="3" s="1"/>
  <c r="AA81" i="4" s="1"/>
  <c r="Z74" i="2"/>
  <c r="Z91" s="1"/>
  <c r="AA143" s="1"/>
  <c r="AB81" i="3" s="1"/>
  <c r="AC81" i="4" s="1"/>
  <c r="AB74" i="2"/>
  <c r="AB91" s="1"/>
  <c r="AC143" s="1"/>
  <c r="AD81" i="3" s="1"/>
  <c r="AE81" i="4" s="1"/>
  <c r="AD74" i="2"/>
  <c r="AD91" s="1"/>
  <c r="AE143" s="1"/>
  <c r="AF81" i="3" s="1"/>
  <c r="AG81" i="4" s="1"/>
  <c r="AF74" i="2"/>
  <c r="AF91" s="1"/>
  <c r="AG143" s="1"/>
  <c r="AH81" i="3" s="1"/>
  <c r="AI81" i="4" s="1"/>
  <c r="G63" i="2"/>
  <c r="G80" s="1"/>
  <c r="H130" s="1"/>
  <c r="I68" i="3" s="1"/>
  <c r="J68" i="4" s="1"/>
  <c r="I63" i="2"/>
  <c r="I80" s="1"/>
  <c r="J130" s="1"/>
  <c r="K68" i="3" s="1"/>
  <c r="L68" i="4" s="1"/>
  <c r="K63" i="2"/>
  <c r="K80" s="1"/>
  <c r="L130" s="1"/>
  <c r="M68" i="3" s="1"/>
  <c r="N68" i="4" s="1"/>
  <c r="M63" i="2"/>
  <c r="M80" s="1"/>
  <c r="N130" s="1"/>
  <c r="O68" i="3" s="1"/>
  <c r="P68" i="4" s="1"/>
  <c r="O63" i="2"/>
  <c r="O80" s="1"/>
  <c r="P130" s="1"/>
  <c r="Q68" i="3" s="1"/>
  <c r="R68" i="4" s="1"/>
  <c r="Q63" i="2"/>
  <c r="Q80" s="1"/>
  <c r="R130" s="1"/>
  <c r="S68" i="3" s="1"/>
  <c r="T68" i="4" s="1"/>
  <c r="S63" i="2"/>
  <c r="S80" s="1"/>
  <c r="T130" s="1"/>
  <c r="U68" i="3" s="1"/>
  <c r="V68" i="4" s="1"/>
  <c r="U63" i="2"/>
  <c r="U80" s="1"/>
  <c r="V130" s="1"/>
  <c r="W68" i="3" s="1"/>
  <c r="X68" i="4" s="1"/>
  <c r="W63" i="2"/>
  <c r="W80" s="1"/>
  <c r="X130" s="1"/>
  <c r="Y68" i="3" s="1"/>
  <c r="Z68" i="4" s="1"/>
  <c r="Y63" i="2"/>
  <c r="Y80" s="1"/>
  <c r="Z130" s="1"/>
  <c r="AA68" i="3" s="1"/>
  <c r="AB68" i="4" s="1"/>
  <c r="AA63" i="2"/>
  <c r="AA80" s="1"/>
  <c r="AB130" s="1"/>
  <c r="AC68" i="3" s="1"/>
  <c r="AD68" i="4" s="1"/>
  <c r="AC63" i="2"/>
  <c r="AC80" s="1"/>
  <c r="AD130" s="1"/>
  <c r="AE68" i="3" s="1"/>
  <c r="AF68" i="4" s="1"/>
  <c r="AE63" i="2"/>
  <c r="AE80" s="1"/>
  <c r="AF130" s="1"/>
  <c r="AG68" i="3" s="1"/>
  <c r="AH68" i="4" s="1"/>
  <c r="AG63" i="2"/>
  <c r="AG80" s="1"/>
  <c r="F63"/>
  <c r="F80" s="1"/>
  <c r="G130" s="1"/>
  <c r="H68" i="3" s="1"/>
  <c r="I68" i="4" s="1"/>
  <c r="H63" i="2"/>
  <c r="H80" s="1"/>
  <c r="I130" s="1"/>
  <c r="J68" i="3" s="1"/>
  <c r="K68" i="4" s="1"/>
  <c r="J63" i="2"/>
  <c r="J80" s="1"/>
  <c r="K130" s="1"/>
  <c r="L68" i="3" s="1"/>
  <c r="M68" i="4" s="1"/>
  <c r="L63" i="2"/>
  <c r="L80" s="1"/>
  <c r="M130" s="1"/>
  <c r="N68" i="3" s="1"/>
  <c r="O68" i="4" s="1"/>
  <c r="N63" i="2"/>
  <c r="N80" s="1"/>
  <c r="O130" s="1"/>
  <c r="P68" i="3" s="1"/>
  <c r="Q68" i="4" s="1"/>
  <c r="P63" i="2"/>
  <c r="P80" s="1"/>
  <c r="Q130" s="1"/>
  <c r="R68" i="3" s="1"/>
  <c r="S68" i="4" s="1"/>
  <c r="R63" i="2"/>
  <c r="R80" s="1"/>
  <c r="S130" s="1"/>
  <c r="T68" i="3" s="1"/>
  <c r="U68" i="4" s="1"/>
  <c r="T63" i="2"/>
  <c r="T80" s="1"/>
  <c r="U130" s="1"/>
  <c r="V68" i="3" s="1"/>
  <c r="W68" i="4" s="1"/>
  <c r="V63" i="2"/>
  <c r="V80" s="1"/>
  <c r="W130" s="1"/>
  <c r="X68" i="3" s="1"/>
  <c r="Y68" i="4" s="1"/>
  <c r="X63" i="2"/>
  <c r="X80" s="1"/>
  <c r="Y130" s="1"/>
  <c r="Z68" i="3" s="1"/>
  <c r="AA68" i="4" s="1"/>
  <c r="Z63" i="2"/>
  <c r="Z80" s="1"/>
  <c r="AA130" s="1"/>
  <c r="AB68" i="3" s="1"/>
  <c r="AC68" i="4" s="1"/>
  <c r="AB63" i="2"/>
  <c r="AB80" s="1"/>
  <c r="AC130" s="1"/>
  <c r="AD68" i="3" s="1"/>
  <c r="AE68" i="4" s="1"/>
  <c r="AD63" i="2"/>
  <c r="AD80" s="1"/>
  <c r="AE130" s="1"/>
  <c r="AF68" i="3" s="1"/>
  <c r="AG68" i="4" s="1"/>
  <c r="AF63" i="2"/>
  <c r="AF80" s="1"/>
  <c r="AG130" s="1"/>
  <c r="AH68" i="3" s="1"/>
  <c r="AI68" i="4" s="1"/>
  <c r="G69" i="2"/>
  <c r="G86" s="1"/>
  <c r="H137" s="1"/>
  <c r="I75" i="3" s="1"/>
  <c r="J75" i="4" s="1"/>
  <c r="I69" i="2"/>
  <c r="I86" s="1"/>
  <c r="J137" s="1"/>
  <c r="K75" i="3" s="1"/>
  <c r="L75" i="4" s="1"/>
  <c r="K69" i="2"/>
  <c r="K86" s="1"/>
  <c r="L137" s="1"/>
  <c r="M75" i="3" s="1"/>
  <c r="N75" i="4" s="1"/>
  <c r="M69" i="2"/>
  <c r="M86" s="1"/>
  <c r="N137" s="1"/>
  <c r="O75" i="3" s="1"/>
  <c r="P75" i="4" s="1"/>
  <c r="O69" i="2"/>
  <c r="O86" s="1"/>
  <c r="P137" s="1"/>
  <c r="Q75" i="3" s="1"/>
  <c r="R75" i="4" s="1"/>
  <c r="Q69" i="2"/>
  <c r="Q86" s="1"/>
  <c r="R137" s="1"/>
  <c r="S75" i="3" s="1"/>
  <c r="T75" i="4" s="1"/>
  <c r="S69" i="2"/>
  <c r="S86" s="1"/>
  <c r="T137" s="1"/>
  <c r="U75" i="3" s="1"/>
  <c r="V75" i="4" s="1"/>
  <c r="U69" i="2"/>
  <c r="U86" s="1"/>
  <c r="V137" s="1"/>
  <c r="W75" i="3" s="1"/>
  <c r="X75" i="4" s="1"/>
  <c r="W69" i="2"/>
  <c r="W86" s="1"/>
  <c r="X137" s="1"/>
  <c r="Y75" i="3" s="1"/>
  <c r="Z75" i="4" s="1"/>
  <c r="Y69" i="2"/>
  <c r="Y86" s="1"/>
  <c r="Z137" s="1"/>
  <c r="AA75" i="3" s="1"/>
  <c r="AB75" i="4" s="1"/>
  <c r="AA69" i="2"/>
  <c r="AA86" s="1"/>
  <c r="AB137" s="1"/>
  <c r="AC75" i="3" s="1"/>
  <c r="AD75" i="4" s="1"/>
  <c r="AC69" i="2"/>
  <c r="AC86" s="1"/>
  <c r="AD137" s="1"/>
  <c r="AE75" i="3" s="1"/>
  <c r="AF75" i="4" s="1"/>
  <c r="AE69" i="2"/>
  <c r="AE86" s="1"/>
  <c r="AF137" s="1"/>
  <c r="AG75" i="3" s="1"/>
  <c r="AH75" i="4" s="1"/>
  <c r="AG69" i="2"/>
  <c r="AG86" s="1"/>
  <c r="AH137" s="1"/>
  <c r="AI75" i="3" s="1"/>
  <c r="AJ75" i="4" s="1"/>
  <c r="D97" s="1"/>
  <c r="F69" i="2"/>
  <c r="F86" s="1"/>
  <c r="G137" s="1"/>
  <c r="H75" i="3" s="1"/>
  <c r="I75" i="4" s="1"/>
  <c r="H69" i="2"/>
  <c r="H86" s="1"/>
  <c r="I137" s="1"/>
  <c r="J75" i="3" s="1"/>
  <c r="K75" i="4" s="1"/>
  <c r="J69" i="2"/>
  <c r="J86" s="1"/>
  <c r="K137" s="1"/>
  <c r="L75" i="3" s="1"/>
  <c r="M75" i="4" s="1"/>
  <c r="L69" i="2"/>
  <c r="L86" s="1"/>
  <c r="M137" s="1"/>
  <c r="N75" i="3" s="1"/>
  <c r="O75" i="4" s="1"/>
  <c r="N69" i="2"/>
  <c r="N86" s="1"/>
  <c r="O137" s="1"/>
  <c r="P75" i="3" s="1"/>
  <c r="Q75" i="4" s="1"/>
  <c r="P69" i="2"/>
  <c r="P86" s="1"/>
  <c r="Q137" s="1"/>
  <c r="R75" i="3" s="1"/>
  <c r="S75" i="4" s="1"/>
  <c r="R69" i="2"/>
  <c r="R86" s="1"/>
  <c r="S137" s="1"/>
  <c r="T75" i="3" s="1"/>
  <c r="U75" i="4" s="1"/>
  <c r="T69" i="2"/>
  <c r="T86" s="1"/>
  <c r="U137" s="1"/>
  <c r="V75" i="3" s="1"/>
  <c r="W75" i="4" s="1"/>
  <c r="V69" i="2"/>
  <c r="V86" s="1"/>
  <c r="W137" s="1"/>
  <c r="X75" i="3" s="1"/>
  <c r="Y75" i="4" s="1"/>
  <c r="X69" i="2"/>
  <c r="X86" s="1"/>
  <c r="Y137" s="1"/>
  <c r="Z75" i="3" s="1"/>
  <c r="AA75" i="4" s="1"/>
  <c r="Z69" i="2"/>
  <c r="Z86" s="1"/>
  <c r="AA137" s="1"/>
  <c r="AB75" i="3" s="1"/>
  <c r="AC75" i="4" s="1"/>
  <c r="AB69" i="2"/>
  <c r="AB86" s="1"/>
  <c r="AC137" s="1"/>
  <c r="AD75" i="3" s="1"/>
  <c r="AE75" i="4" s="1"/>
  <c r="AD69" i="2"/>
  <c r="AD86" s="1"/>
  <c r="AE137" s="1"/>
  <c r="AF75" i="3" s="1"/>
  <c r="AG75" i="4" s="1"/>
  <c r="AF69" i="2"/>
  <c r="AF86" s="1"/>
  <c r="AG137" s="1"/>
  <c r="AH75" i="3" s="1"/>
  <c r="AI75" i="4" s="1"/>
  <c r="G64" i="2"/>
  <c r="G81" s="1"/>
  <c r="H131" s="1"/>
  <c r="I69" i="3" s="1"/>
  <c r="I64" i="2"/>
  <c r="I81" s="1"/>
  <c r="J131" s="1"/>
  <c r="K69" i="3" s="1"/>
  <c r="K64" i="2"/>
  <c r="K81" s="1"/>
  <c r="L131" s="1"/>
  <c r="M69" i="3" s="1"/>
  <c r="M64" i="2"/>
  <c r="M81" s="1"/>
  <c r="N131" s="1"/>
  <c r="O69" i="3" s="1"/>
  <c r="O64" i="2"/>
  <c r="O81" s="1"/>
  <c r="P131" s="1"/>
  <c r="Q69" i="3" s="1"/>
  <c r="Q64" i="2"/>
  <c r="Q81" s="1"/>
  <c r="R131" s="1"/>
  <c r="S69" i="3" s="1"/>
  <c r="S64" i="2"/>
  <c r="S81" s="1"/>
  <c r="T131" s="1"/>
  <c r="U69" i="3" s="1"/>
  <c r="U64" i="2"/>
  <c r="U81" s="1"/>
  <c r="V131" s="1"/>
  <c r="W69" i="3" s="1"/>
  <c r="W64" i="2"/>
  <c r="W81" s="1"/>
  <c r="X131" s="1"/>
  <c r="Y69" i="3" s="1"/>
  <c r="Y64" i="2"/>
  <c r="Y81" s="1"/>
  <c r="Z131" s="1"/>
  <c r="AA69" i="3" s="1"/>
  <c r="AA64" i="2"/>
  <c r="AA81" s="1"/>
  <c r="AB131" s="1"/>
  <c r="AC69" i="3" s="1"/>
  <c r="AC64" i="2"/>
  <c r="AC81" s="1"/>
  <c r="AD131" s="1"/>
  <c r="AE69" i="3" s="1"/>
  <c r="AE64" i="2"/>
  <c r="AE81" s="1"/>
  <c r="AF131" s="1"/>
  <c r="AG69" i="3" s="1"/>
  <c r="AG64" i="2"/>
  <c r="AG81" s="1"/>
  <c r="F64"/>
  <c r="F81" s="1"/>
  <c r="G131" s="1"/>
  <c r="H69" i="3" s="1"/>
  <c r="H64" i="2"/>
  <c r="H81" s="1"/>
  <c r="I131" s="1"/>
  <c r="J69" i="3" s="1"/>
  <c r="J64" i="2"/>
  <c r="J81" s="1"/>
  <c r="K131" s="1"/>
  <c r="L69" i="3" s="1"/>
  <c r="L64" i="2"/>
  <c r="L81" s="1"/>
  <c r="M131" s="1"/>
  <c r="N69" i="3" s="1"/>
  <c r="N64" i="2"/>
  <c r="N81" s="1"/>
  <c r="O131" s="1"/>
  <c r="P69" i="3" s="1"/>
  <c r="P64" i="2"/>
  <c r="P81" s="1"/>
  <c r="Q131" s="1"/>
  <c r="R69" i="3" s="1"/>
  <c r="R64" i="2"/>
  <c r="R81" s="1"/>
  <c r="S131" s="1"/>
  <c r="T69" i="3" s="1"/>
  <c r="T64" i="2"/>
  <c r="T81" s="1"/>
  <c r="U131" s="1"/>
  <c r="V69" i="3" s="1"/>
  <c r="V64" i="2"/>
  <c r="V81" s="1"/>
  <c r="W131" s="1"/>
  <c r="X69" i="3" s="1"/>
  <c r="X64" i="2"/>
  <c r="X81" s="1"/>
  <c r="Y131" s="1"/>
  <c r="Z69" i="3" s="1"/>
  <c r="Z64" i="2"/>
  <c r="Z81" s="1"/>
  <c r="AA131" s="1"/>
  <c r="AB69" i="3" s="1"/>
  <c r="AB64" i="2"/>
  <c r="AB81" s="1"/>
  <c r="AC131" s="1"/>
  <c r="AD69" i="3" s="1"/>
  <c r="AD64" i="2"/>
  <c r="AD81" s="1"/>
  <c r="AE131" s="1"/>
  <c r="AF69" i="3" s="1"/>
  <c r="AF64" i="2"/>
  <c r="AF81" s="1"/>
  <c r="AG131" s="1"/>
  <c r="AH69" i="3" s="1"/>
  <c r="G70" i="2"/>
  <c r="G87" s="1"/>
  <c r="H138" s="1"/>
  <c r="I76" i="3" s="1"/>
  <c r="J76" i="4" s="1"/>
  <c r="I70" i="2"/>
  <c r="I87" s="1"/>
  <c r="J138" s="1"/>
  <c r="K76" i="3" s="1"/>
  <c r="L76" i="4" s="1"/>
  <c r="K70" i="2"/>
  <c r="K87" s="1"/>
  <c r="L138" s="1"/>
  <c r="M76" i="3" s="1"/>
  <c r="N76" i="4" s="1"/>
  <c r="M70" i="2"/>
  <c r="M87" s="1"/>
  <c r="N138" s="1"/>
  <c r="O76" i="3" s="1"/>
  <c r="P76" i="4" s="1"/>
  <c r="O70" i="2"/>
  <c r="O87" s="1"/>
  <c r="P138" s="1"/>
  <c r="Q76" i="3" s="1"/>
  <c r="R76" i="4" s="1"/>
  <c r="Q70" i="2"/>
  <c r="Q87" s="1"/>
  <c r="R138" s="1"/>
  <c r="S76" i="3" s="1"/>
  <c r="T76" i="4" s="1"/>
  <c r="S70" i="2"/>
  <c r="S87" s="1"/>
  <c r="T138" s="1"/>
  <c r="U76" i="3" s="1"/>
  <c r="V76" i="4" s="1"/>
  <c r="U70" i="2"/>
  <c r="U87" s="1"/>
  <c r="V138" s="1"/>
  <c r="W76" i="3" s="1"/>
  <c r="X76" i="4" s="1"/>
  <c r="W70" i="2"/>
  <c r="W87" s="1"/>
  <c r="X138" s="1"/>
  <c r="Y76" i="3" s="1"/>
  <c r="Z76" i="4" s="1"/>
  <c r="Y70" i="2"/>
  <c r="Y87" s="1"/>
  <c r="Z138" s="1"/>
  <c r="AA76" i="3" s="1"/>
  <c r="AB76" i="4" s="1"/>
  <c r="AA70" i="2"/>
  <c r="AA87" s="1"/>
  <c r="AB138" s="1"/>
  <c r="AC76" i="3" s="1"/>
  <c r="AD76" i="4" s="1"/>
  <c r="AC70" i="2"/>
  <c r="AC87" s="1"/>
  <c r="AD138" s="1"/>
  <c r="AE76" i="3" s="1"/>
  <c r="AF76" i="4" s="1"/>
  <c r="AE70" i="2"/>
  <c r="AE87" s="1"/>
  <c r="AF138" s="1"/>
  <c r="AG76" i="3" s="1"/>
  <c r="AH76" i="4" s="1"/>
  <c r="AG70" i="2"/>
  <c r="AG87" s="1"/>
  <c r="F70"/>
  <c r="F87" s="1"/>
  <c r="G138" s="1"/>
  <c r="H76" i="3" s="1"/>
  <c r="I76" i="4" s="1"/>
  <c r="H70" i="2"/>
  <c r="H87" s="1"/>
  <c r="I138" s="1"/>
  <c r="J76" i="3" s="1"/>
  <c r="K76" i="4" s="1"/>
  <c r="J70" i="2"/>
  <c r="J87" s="1"/>
  <c r="K138" s="1"/>
  <c r="L76" i="3" s="1"/>
  <c r="M76" i="4" s="1"/>
  <c r="L70" i="2"/>
  <c r="L87" s="1"/>
  <c r="M138" s="1"/>
  <c r="N76" i="3" s="1"/>
  <c r="O76" i="4" s="1"/>
  <c r="N70" i="2"/>
  <c r="N87" s="1"/>
  <c r="O138" s="1"/>
  <c r="P76" i="3" s="1"/>
  <c r="Q76" i="4" s="1"/>
  <c r="P70" i="2"/>
  <c r="P87" s="1"/>
  <c r="Q138" s="1"/>
  <c r="R76" i="3" s="1"/>
  <c r="S76" i="4" s="1"/>
  <c r="R70" i="2"/>
  <c r="R87" s="1"/>
  <c r="S138" s="1"/>
  <c r="T76" i="3" s="1"/>
  <c r="U76" i="4" s="1"/>
  <c r="T70" i="2"/>
  <c r="T87" s="1"/>
  <c r="U138" s="1"/>
  <c r="V76" i="3" s="1"/>
  <c r="W76" i="4" s="1"/>
  <c r="V70" i="2"/>
  <c r="V87" s="1"/>
  <c r="W138" s="1"/>
  <c r="X76" i="3" s="1"/>
  <c r="Y76" i="4" s="1"/>
  <c r="X70" i="2"/>
  <c r="X87" s="1"/>
  <c r="Y138" s="1"/>
  <c r="Z76" i="3" s="1"/>
  <c r="AA76" i="4" s="1"/>
  <c r="Z70" i="2"/>
  <c r="Z87" s="1"/>
  <c r="AA138" s="1"/>
  <c r="AB76" i="3" s="1"/>
  <c r="AC76" i="4" s="1"/>
  <c r="AB70" i="2"/>
  <c r="AB87" s="1"/>
  <c r="AC138" s="1"/>
  <c r="AD76" i="3" s="1"/>
  <c r="AE76" i="4" s="1"/>
  <c r="AD70" i="2"/>
  <c r="AD87" s="1"/>
  <c r="AE138" s="1"/>
  <c r="AF76" i="3" s="1"/>
  <c r="AG76" i="4" s="1"/>
  <c r="AF70" i="2"/>
  <c r="AF87" s="1"/>
  <c r="AG138" s="1"/>
  <c r="AH76" i="3" s="1"/>
  <c r="AI76" i="4" s="1"/>
  <c r="H62" i="2"/>
  <c r="H79" s="1"/>
  <c r="I129" s="1"/>
  <c r="J67" i="3" s="1"/>
  <c r="J62" i="2"/>
  <c r="J79" s="1"/>
  <c r="L62"/>
  <c r="L79" s="1"/>
  <c r="M129" s="1"/>
  <c r="N67" i="3" s="1"/>
  <c r="N62" i="2"/>
  <c r="N79" s="1"/>
  <c r="P62"/>
  <c r="P79" s="1"/>
  <c r="Q129" s="1"/>
  <c r="R67" i="3" s="1"/>
  <c r="R62" i="2"/>
  <c r="R79" s="1"/>
  <c r="T62"/>
  <c r="T79" s="1"/>
  <c r="U129" s="1"/>
  <c r="V67" i="3" s="1"/>
  <c r="V62" i="2"/>
  <c r="V79" s="1"/>
  <c r="X62"/>
  <c r="X79" s="1"/>
  <c r="Y129" s="1"/>
  <c r="Z67" i="3" s="1"/>
  <c r="Z62" i="2"/>
  <c r="Z79" s="1"/>
  <c r="AB62"/>
  <c r="AB79" s="1"/>
  <c r="AC129" s="1"/>
  <c r="AD67" i="3" s="1"/>
  <c r="AD62" i="2"/>
  <c r="AD79" s="1"/>
  <c r="AF62"/>
  <c r="AF79" s="1"/>
  <c r="AG129" s="1"/>
  <c r="AH67" i="3" s="1"/>
  <c r="F62" i="2"/>
  <c r="F79" s="1"/>
  <c r="G62"/>
  <c r="G79" s="1"/>
  <c r="I62"/>
  <c r="I79" s="1"/>
  <c r="K62"/>
  <c r="K79" s="1"/>
  <c r="M62"/>
  <c r="M79" s="1"/>
  <c r="O62"/>
  <c r="O79" s="1"/>
  <c r="Q62"/>
  <c r="Q79" s="1"/>
  <c r="S62"/>
  <c r="S79" s="1"/>
  <c r="U62"/>
  <c r="U79" s="1"/>
  <c r="W62"/>
  <c r="W79" s="1"/>
  <c r="Y62"/>
  <c r="Y79" s="1"/>
  <c r="AA62"/>
  <c r="AA79" s="1"/>
  <c r="AC62"/>
  <c r="AC79" s="1"/>
  <c r="AE62"/>
  <c r="AE79" s="1"/>
  <c r="AG62"/>
  <c r="AG79" s="1"/>
  <c r="AH129" s="1"/>
  <c r="AI67" i="3" s="1"/>
  <c r="AE67" i="4" l="1"/>
  <c r="AA67"/>
  <c r="W67"/>
  <c r="S67"/>
  <c r="O67"/>
  <c r="K67"/>
  <c r="AG80"/>
  <c r="AF57" i="3"/>
  <c r="AC80" i="4"/>
  <c r="AB57" i="3"/>
  <c r="Y80" i="4"/>
  <c r="X57" i="3"/>
  <c r="U80" i="4"/>
  <c r="T57" i="3"/>
  <c r="Q80" i="4"/>
  <c r="P57" i="3"/>
  <c r="M80" i="4"/>
  <c r="L57" i="3"/>
  <c r="I80" i="4"/>
  <c r="H57" i="3"/>
  <c r="AH80" i="4"/>
  <c r="AG57" i="3"/>
  <c r="AD80" i="4"/>
  <c r="AC57" i="3"/>
  <c r="Z80" i="4"/>
  <c r="Y57" i="3"/>
  <c r="V80" i="4"/>
  <c r="U57" i="3"/>
  <c r="R80" i="4"/>
  <c r="Q57" i="3"/>
  <c r="N80" i="4"/>
  <c r="M57" i="3"/>
  <c r="J80" i="4"/>
  <c r="I57" i="3"/>
  <c r="AI67" i="4"/>
  <c r="AJ67"/>
  <c r="D87" s="1"/>
  <c r="AI80"/>
  <c r="AH57" i="3"/>
  <c r="AE80" i="4"/>
  <c r="AD57" i="3"/>
  <c r="AA80" i="4"/>
  <c r="Z57" i="3"/>
  <c r="W80" i="4"/>
  <c r="V57" i="3"/>
  <c r="S80" i="4"/>
  <c r="R57" i="3"/>
  <c r="O80" i="4"/>
  <c r="N57" i="3"/>
  <c r="K80" i="4"/>
  <c r="J57" i="3"/>
  <c r="AF80" i="4"/>
  <c r="AE57" i="3"/>
  <c r="AB80" i="4"/>
  <c r="AA57" i="3"/>
  <c r="X80" i="4"/>
  <c r="W57" i="3"/>
  <c r="T80" i="4"/>
  <c r="S57" i="3"/>
  <c r="P80" i="4"/>
  <c r="O57" i="3"/>
  <c r="L80" i="4"/>
  <c r="K57" i="3"/>
  <c r="AH53" i="4"/>
  <c r="AD53"/>
  <c r="Z53"/>
  <c r="V53"/>
  <c r="R53"/>
  <c r="N53"/>
  <c r="J53"/>
  <c r="AF55" i="3"/>
  <c r="AG69" i="4"/>
  <c r="AF55" s="1"/>
  <c r="AB55" i="3"/>
  <c r="AC69" i="4"/>
  <c r="AB55" s="1"/>
  <c r="X55" i="3"/>
  <c r="Y69" i="4"/>
  <c r="X55" s="1"/>
  <c r="T55" i="3"/>
  <c r="U69" i="4"/>
  <c r="T55" s="1"/>
  <c r="P55" i="3"/>
  <c r="Q69" i="4"/>
  <c r="P55" s="1"/>
  <c r="L55" i="3"/>
  <c r="M69" i="4"/>
  <c r="L55" s="1"/>
  <c r="H55" i="3"/>
  <c r="I69" i="4"/>
  <c r="H55" s="1"/>
  <c r="AG55" i="3"/>
  <c r="AH69" i="4"/>
  <c r="AG55" s="1"/>
  <c r="AC55" i="3"/>
  <c r="AD69" i="4"/>
  <c r="AC55" s="1"/>
  <c r="Y55" i="3"/>
  <c r="Z69" i="4"/>
  <c r="Y55" s="1"/>
  <c r="U55" i="3"/>
  <c r="V69" i="4"/>
  <c r="U55" s="1"/>
  <c r="Q55" i="3"/>
  <c r="R69" i="4"/>
  <c r="Q55" s="1"/>
  <c r="M55" i="3"/>
  <c r="N69" i="4"/>
  <c r="M55" s="1"/>
  <c r="I55" i="3"/>
  <c r="J69" i="4"/>
  <c r="I55" s="1"/>
  <c r="AF63"/>
  <c r="AF57"/>
  <c r="AB63"/>
  <c r="AB57"/>
  <c r="X63"/>
  <c r="X57"/>
  <c r="T63"/>
  <c r="T57"/>
  <c r="P63"/>
  <c r="P57"/>
  <c r="L63"/>
  <c r="L57"/>
  <c r="H63"/>
  <c r="H57"/>
  <c r="AG63"/>
  <c r="AG57"/>
  <c r="AC63"/>
  <c r="AC57"/>
  <c r="Y63"/>
  <c r="Y57"/>
  <c r="U63"/>
  <c r="U57"/>
  <c r="Q63"/>
  <c r="Q57"/>
  <c r="M63"/>
  <c r="M57"/>
  <c r="I63"/>
  <c r="I57"/>
  <c r="AH55" i="3"/>
  <c r="AI69" i="4"/>
  <c r="AH55" s="1"/>
  <c r="AD55" i="3"/>
  <c r="AE69" i="4"/>
  <c r="AD55" s="1"/>
  <c r="Z55" i="3"/>
  <c r="AA69" i="4"/>
  <c r="Z55" s="1"/>
  <c r="V55" i="3"/>
  <c r="W69" i="4"/>
  <c r="V55" s="1"/>
  <c r="R55" i="3"/>
  <c r="S69" i="4"/>
  <c r="R55" s="1"/>
  <c r="N55" i="3"/>
  <c r="O69" i="4"/>
  <c r="N55" s="1"/>
  <c r="J55" i="3"/>
  <c r="K69" i="4"/>
  <c r="J55" s="1"/>
  <c r="AE55" i="3"/>
  <c r="AF69" i="4"/>
  <c r="AE55" s="1"/>
  <c r="AA55" i="3"/>
  <c r="AB69" i="4"/>
  <c r="AA55" s="1"/>
  <c r="W55" i="3"/>
  <c r="X69" i="4"/>
  <c r="W55" s="1"/>
  <c r="S55" i="3"/>
  <c r="T69" i="4"/>
  <c r="S55" s="1"/>
  <c r="O55" i="3"/>
  <c r="P69" i="4"/>
  <c r="O55" s="1"/>
  <c r="K55" i="3"/>
  <c r="L69" i="4"/>
  <c r="K55" s="1"/>
  <c r="AH63"/>
  <c r="AH57"/>
  <c r="AD63"/>
  <c r="AD57"/>
  <c r="Z63"/>
  <c r="Z57"/>
  <c r="V63"/>
  <c r="V57"/>
  <c r="R63"/>
  <c r="R57"/>
  <c r="N63"/>
  <c r="N57"/>
  <c r="J63"/>
  <c r="J57"/>
  <c r="AE63"/>
  <c r="AE57"/>
  <c r="AA63"/>
  <c r="AA57"/>
  <c r="W63"/>
  <c r="W57"/>
  <c r="S63"/>
  <c r="S57"/>
  <c r="O63"/>
  <c r="O57"/>
  <c r="K63"/>
  <c r="K57"/>
  <c r="AF54"/>
  <c r="AB54"/>
  <c r="X54"/>
  <c r="T54"/>
  <c r="P54"/>
  <c r="L54"/>
  <c r="H54"/>
  <c r="AG54"/>
  <c r="AC54"/>
  <c r="Y54"/>
  <c r="U54"/>
  <c r="Q54"/>
  <c r="M54"/>
  <c r="I54"/>
  <c r="AF64"/>
  <c r="AB64"/>
  <c r="X64"/>
  <c r="T64"/>
  <c r="P64"/>
  <c r="L64"/>
  <c r="H64"/>
  <c r="AG64"/>
  <c r="AC64"/>
  <c r="Y64"/>
  <c r="U64"/>
  <c r="Q64"/>
  <c r="M64"/>
  <c r="I64"/>
  <c r="AH54"/>
  <c r="AD54"/>
  <c r="Z54"/>
  <c r="V54"/>
  <c r="R54"/>
  <c r="N54"/>
  <c r="J54"/>
  <c r="AE54"/>
  <c r="AA54"/>
  <c r="W54"/>
  <c r="S54"/>
  <c r="O54"/>
  <c r="K54"/>
  <c r="AH64"/>
  <c r="AD64"/>
  <c r="Z64"/>
  <c r="V64"/>
  <c r="R64"/>
  <c r="N64"/>
  <c r="J64"/>
  <c r="AE64"/>
  <c r="AA64"/>
  <c r="W64"/>
  <c r="S64"/>
  <c r="O64"/>
  <c r="K64"/>
  <c r="AC102" i="2"/>
  <c r="AD132" s="1"/>
  <c r="AE70" i="3" s="1"/>
  <c r="AF70" i="4" s="1"/>
  <c r="AD129" i="2"/>
  <c r="AE67" i="3" s="1"/>
  <c r="Y102" i="2"/>
  <c r="Z132" s="1"/>
  <c r="AA70" i="3" s="1"/>
  <c r="AB70" i="4" s="1"/>
  <c r="Z129" i="2"/>
  <c r="AA67" i="3" s="1"/>
  <c r="U102" i="2"/>
  <c r="V132" s="1"/>
  <c r="W70" i="3" s="1"/>
  <c r="X70" i="4" s="1"/>
  <c r="V129" i="2"/>
  <c r="W67" i="3" s="1"/>
  <c r="Q102" i="2"/>
  <c r="R132" s="1"/>
  <c r="S70" i="3" s="1"/>
  <c r="T70" i="4" s="1"/>
  <c r="R129" i="2"/>
  <c r="S67" i="3" s="1"/>
  <c r="M102" i="2"/>
  <c r="N132" s="1"/>
  <c r="O70" i="3" s="1"/>
  <c r="P70" i="4" s="1"/>
  <c r="N129" i="2"/>
  <c r="O67" i="3" s="1"/>
  <c r="I102" i="2"/>
  <c r="J132" s="1"/>
  <c r="K70" i="3" s="1"/>
  <c r="L70" i="4" s="1"/>
  <c r="J129" i="2"/>
  <c r="K67" i="3" s="1"/>
  <c r="F102" i="2"/>
  <c r="G132" s="1"/>
  <c r="H70" i="3" s="1"/>
  <c r="I70" i="4" s="1"/>
  <c r="G129" i="2"/>
  <c r="H67" i="3" s="1"/>
  <c r="AD102" i="2"/>
  <c r="AE132" s="1"/>
  <c r="AF70" i="3" s="1"/>
  <c r="AG70" i="4" s="1"/>
  <c r="AE129" i="2"/>
  <c r="AF67" i="3" s="1"/>
  <c r="Z102" i="2"/>
  <c r="AA132" s="1"/>
  <c r="AB70" i="3" s="1"/>
  <c r="AC70" i="4" s="1"/>
  <c r="AA129" i="2"/>
  <c r="AB67" i="3" s="1"/>
  <c r="V102" i="2"/>
  <c r="W132" s="1"/>
  <c r="X70" i="3" s="1"/>
  <c r="Y70" i="4" s="1"/>
  <c r="W129" i="2"/>
  <c r="X67" i="3" s="1"/>
  <c r="R102" i="2"/>
  <c r="S132" s="1"/>
  <c r="T70" i="3" s="1"/>
  <c r="U70" i="4" s="1"/>
  <c r="S129" i="2"/>
  <c r="T67" i="3" s="1"/>
  <c r="N102" i="2"/>
  <c r="O132" s="1"/>
  <c r="P70" i="3" s="1"/>
  <c r="Q70" i="4" s="1"/>
  <c r="O129" i="2"/>
  <c r="P67" i="3" s="1"/>
  <c r="J102" i="2"/>
  <c r="K132" s="1"/>
  <c r="L70" i="3" s="1"/>
  <c r="M70" i="4" s="1"/>
  <c r="K129" i="2"/>
  <c r="L67" i="3" s="1"/>
  <c r="D117" i="2"/>
  <c r="E117" s="1"/>
  <c r="AH138"/>
  <c r="AI76" i="3" s="1"/>
  <c r="AJ76" i="4" s="1"/>
  <c r="D98" s="1"/>
  <c r="D110" i="2"/>
  <c r="E110" s="1"/>
  <c r="AH131"/>
  <c r="AI69" i="3" s="1"/>
  <c r="AJ69" i="4" s="1"/>
  <c r="D89" s="1"/>
  <c r="AE102" i="2"/>
  <c r="AF132" s="1"/>
  <c r="AG70" i="3" s="1"/>
  <c r="AH70" i="4" s="1"/>
  <c r="AF129" i="2"/>
  <c r="AG67" i="3" s="1"/>
  <c r="AA102" i="2"/>
  <c r="AB132" s="1"/>
  <c r="AC70" i="3" s="1"/>
  <c r="AD70" i="4" s="1"/>
  <c r="AB129" i="2"/>
  <c r="AC67" i="3" s="1"/>
  <c r="W102" i="2"/>
  <c r="X132" s="1"/>
  <c r="Y70" i="3" s="1"/>
  <c r="Z70" i="4" s="1"/>
  <c r="X129" i="2"/>
  <c r="Y67" i="3" s="1"/>
  <c r="S102" i="2"/>
  <c r="T132" s="1"/>
  <c r="U70" i="3" s="1"/>
  <c r="V70" i="4" s="1"/>
  <c r="T129" i="2"/>
  <c r="U67" i="3" s="1"/>
  <c r="O102" i="2"/>
  <c r="P132" s="1"/>
  <c r="Q70" i="3" s="1"/>
  <c r="R70" i="4" s="1"/>
  <c r="P129" i="2"/>
  <c r="Q67" i="3" s="1"/>
  <c r="K102" i="2"/>
  <c r="L132" s="1"/>
  <c r="M70" i="3" s="1"/>
  <c r="N70" i="4" s="1"/>
  <c r="L129" i="2"/>
  <c r="M67" i="3" s="1"/>
  <c r="G102" i="2"/>
  <c r="H132" s="1"/>
  <c r="I70" i="3" s="1"/>
  <c r="J70" i="4" s="1"/>
  <c r="H129" i="2"/>
  <c r="I67" i="3" s="1"/>
  <c r="AH53"/>
  <c r="AD53"/>
  <c r="Z53"/>
  <c r="V53"/>
  <c r="R53"/>
  <c r="N53"/>
  <c r="J53"/>
  <c r="AF63"/>
  <c r="AB63"/>
  <c r="X63"/>
  <c r="T63"/>
  <c r="P63"/>
  <c r="L63"/>
  <c r="H63"/>
  <c r="AG63"/>
  <c r="AC63"/>
  <c r="Y63"/>
  <c r="U63"/>
  <c r="Q63"/>
  <c r="M63"/>
  <c r="I63"/>
  <c r="AF54"/>
  <c r="AB54"/>
  <c r="X54"/>
  <c r="T54"/>
  <c r="P54"/>
  <c r="L54"/>
  <c r="H54"/>
  <c r="AG54"/>
  <c r="AC54"/>
  <c r="Y54"/>
  <c r="U54"/>
  <c r="Q54"/>
  <c r="M54"/>
  <c r="I54"/>
  <c r="AF64"/>
  <c r="AB64"/>
  <c r="X64"/>
  <c r="T64"/>
  <c r="P64"/>
  <c r="L64"/>
  <c r="H64"/>
  <c r="AG64"/>
  <c r="AC64"/>
  <c r="Y64"/>
  <c r="U64"/>
  <c r="Q64"/>
  <c r="M64"/>
  <c r="I64"/>
  <c r="D109" i="2"/>
  <c r="AH130"/>
  <c r="AI68" i="3" s="1"/>
  <c r="D122" i="2"/>
  <c r="AH143"/>
  <c r="AI81" i="3" s="1"/>
  <c r="AJ81" i="4" s="1"/>
  <c r="D104" s="1"/>
  <c r="AH63" i="3"/>
  <c r="AD63"/>
  <c r="Z63"/>
  <c r="V63"/>
  <c r="R63"/>
  <c r="N63"/>
  <c r="J63"/>
  <c r="D121" i="2"/>
  <c r="AH142"/>
  <c r="AI80" i="3" s="1"/>
  <c r="AE63"/>
  <c r="AA63"/>
  <c r="W63"/>
  <c r="S63"/>
  <c r="O63"/>
  <c r="K63"/>
  <c r="D114" i="2"/>
  <c r="E114" s="1"/>
  <c r="AH135"/>
  <c r="AI73" i="3" s="1"/>
  <c r="AJ73" i="4" s="1"/>
  <c r="D94" s="1"/>
  <c r="D118" i="2"/>
  <c r="AH139"/>
  <c r="AI77" i="3" s="1"/>
  <c r="AJ77" i="4" s="1"/>
  <c r="D99" s="1"/>
  <c r="D113" i="2"/>
  <c r="E113" s="1"/>
  <c r="AH134"/>
  <c r="AI72" i="3" s="1"/>
  <c r="AH54"/>
  <c r="AD54"/>
  <c r="Z54"/>
  <c r="V54"/>
  <c r="R54"/>
  <c r="N54"/>
  <c r="J54"/>
  <c r="AE54"/>
  <c r="AA54"/>
  <c r="W54"/>
  <c r="S54"/>
  <c r="O54"/>
  <c r="K54"/>
  <c r="AH64"/>
  <c r="AD64"/>
  <c r="Z64"/>
  <c r="V64"/>
  <c r="R64"/>
  <c r="N64"/>
  <c r="J64"/>
  <c r="AE64"/>
  <c r="AA64"/>
  <c r="W64"/>
  <c r="S64"/>
  <c r="O64"/>
  <c r="K64"/>
  <c r="E109" i="2"/>
  <c r="E122"/>
  <c r="E121"/>
  <c r="E118"/>
  <c r="D108"/>
  <c r="AG102"/>
  <c r="AF104"/>
  <c r="AG146" s="1"/>
  <c r="AH84" i="3" s="1"/>
  <c r="AF103" i="2"/>
  <c r="AG140" s="1"/>
  <c r="AH78" i="3" s="1"/>
  <c r="AI78" i="4" s="1"/>
  <c r="AB104" i="2"/>
  <c r="AC146" s="1"/>
  <c r="AD84" i="3" s="1"/>
  <c r="AB103" i="2"/>
  <c r="AC140" s="1"/>
  <c r="AD78" i="3" s="1"/>
  <c r="AE78" i="4" s="1"/>
  <c r="X104" i="2"/>
  <c r="Y146" s="1"/>
  <c r="Z84" i="3" s="1"/>
  <c r="X103" i="2"/>
  <c r="Y140" s="1"/>
  <c r="Z78" i="3" s="1"/>
  <c r="AA78" i="4" s="1"/>
  <c r="T104" i="2"/>
  <c r="U146" s="1"/>
  <c r="V84" i="3" s="1"/>
  <c r="T103" i="2"/>
  <c r="U140" s="1"/>
  <c r="V78" i="3" s="1"/>
  <c r="W78" i="4" s="1"/>
  <c r="P104" i="2"/>
  <c r="Q146" s="1"/>
  <c r="R84" i="3" s="1"/>
  <c r="P103" i="2"/>
  <c r="Q140" s="1"/>
  <c r="R78" i="3" s="1"/>
  <c r="S78" i="4" s="1"/>
  <c r="L104" i="2"/>
  <c r="M146" s="1"/>
  <c r="N84" i="3" s="1"/>
  <c r="L103" i="2"/>
  <c r="M140" s="1"/>
  <c r="N78" i="3" s="1"/>
  <c r="O78" i="4" s="1"/>
  <c r="H104" i="2"/>
  <c r="I146" s="1"/>
  <c r="J84" i="3" s="1"/>
  <c r="H103" i="2"/>
  <c r="I140" s="1"/>
  <c r="J78" i="3" s="1"/>
  <c r="K78" i="4" s="1"/>
  <c r="D116" i="2"/>
  <c r="AG104"/>
  <c r="AG103"/>
  <c r="AC104"/>
  <c r="AD146" s="1"/>
  <c r="AE84" i="3" s="1"/>
  <c r="AC103" i="2"/>
  <c r="AD140" s="1"/>
  <c r="AE78" i="3" s="1"/>
  <c r="AF78" i="4" s="1"/>
  <c r="Y104" i="2"/>
  <c r="Z146" s="1"/>
  <c r="AA84" i="3" s="1"/>
  <c r="Y103" i="2"/>
  <c r="Z140" s="1"/>
  <c r="AA78" i="3" s="1"/>
  <c r="AB78" i="4" s="1"/>
  <c r="U104" i="2"/>
  <c r="V146" s="1"/>
  <c r="W84" i="3" s="1"/>
  <c r="U103" i="2"/>
  <c r="V140" s="1"/>
  <c r="W78" i="3" s="1"/>
  <c r="X78" i="4" s="1"/>
  <c r="Q104" i="2"/>
  <c r="R146" s="1"/>
  <c r="S84" i="3" s="1"/>
  <c r="Q103" i="2"/>
  <c r="R140" s="1"/>
  <c r="S78" i="3" s="1"/>
  <c r="T78" i="4" s="1"/>
  <c r="M104" i="2"/>
  <c r="N146" s="1"/>
  <c r="O84" i="3" s="1"/>
  <c r="M103" i="2"/>
  <c r="N140" s="1"/>
  <c r="O78" i="3" s="1"/>
  <c r="P78" i="4" s="1"/>
  <c r="I104" i="2"/>
  <c r="J146" s="1"/>
  <c r="K84" i="3" s="1"/>
  <c r="I103" i="2"/>
  <c r="J140" s="1"/>
  <c r="K78" i="3" s="1"/>
  <c r="L78" i="4" s="1"/>
  <c r="AD104" i="2"/>
  <c r="AE146" s="1"/>
  <c r="AF84" i="3" s="1"/>
  <c r="AD103" i="2"/>
  <c r="AE140" s="1"/>
  <c r="AF78" i="3" s="1"/>
  <c r="AG78" i="4" s="1"/>
  <c r="Z104" i="2"/>
  <c r="AA146" s="1"/>
  <c r="AB84" i="3" s="1"/>
  <c r="Z103" i="2"/>
  <c r="AA140" s="1"/>
  <c r="AB78" i="3" s="1"/>
  <c r="AC78" i="4" s="1"/>
  <c r="V104" i="2"/>
  <c r="W146" s="1"/>
  <c r="X84" i="3" s="1"/>
  <c r="V103" i="2"/>
  <c r="W140" s="1"/>
  <c r="X78" i="3" s="1"/>
  <c r="Y78" i="4" s="1"/>
  <c r="R104" i="2"/>
  <c r="S146" s="1"/>
  <c r="T84" i="3" s="1"/>
  <c r="R103" i="2"/>
  <c r="S140" s="1"/>
  <c r="T78" i="3" s="1"/>
  <c r="U78" i="4" s="1"/>
  <c r="N104" i="2"/>
  <c r="O146" s="1"/>
  <c r="P84" i="3" s="1"/>
  <c r="N103" i="2"/>
  <c r="O140" s="1"/>
  <c r="P78" i="3" s="1"/>
  <c r="Q78" i="4" s="1"/>
  <c r="J104" i="2"/>
  <c r="K146" s="1"/>
  <c r="L84" i="3" s="1"/>
  <c r="J103" i="2"/>
  <c r="K140" s="1"/>
  <c r="L78" i="3" s="1"/>
  <c r="M78" i="4" s="1"/>
  <c r="F104" i="2"/>
  <c r="G146" s="1"/>
  <c r="H84" i="3" s="1"/>
  <c r="F103" i="2"/>
  <c r="G140" s="1"/>
  <c r="H78" i="3" s="1"/>
  <c r="I78" i="4" s="1"/>
  <c r="AE104" i="2"/>
  <c r="AF146" s="1"/>
  <c r="AG84" i="3" s="1"/>
  <c r="AE103" i="2"/>
  <c r="AF140" s="1"/>
  <c r="AG78" i="3" s="1"/>
  <c r="AH78" i="4" s="1"/>
  <c r="AA104" i="2"/>
  <c r="AB146" s="1"/>
  <c r="AC84" i="3" s="1"/>
  <c r="AA103" i="2"/>
  <c r="AB140" s="1"/>
  <c r="AC78" i="3" s="1"/>
  <c r="AD78" i="4" s="1"/>
  <c r="W104" i="2"/>
  <c r="X146" s="1"/>
  <c r="Y84" i="3" s="1"/>
  <c r="W103" i="2"/>
  <c r="X140" s="1"/>
  <c r="Y78" i="3" s="1"/>
  <c r="Z78" i="4" s="1"/>
  <c r="S104" i="2"/>
  <c r="T146" s="1"/>
  <c r="U84" i="3" s="1"/>
  <c r="S103" i="2"/>
  <c r="T140" s="1"/>
  <c r="U78" i="3" s="1"/>
  <c r="V78" i="4" s="1"/>
  <c r="O104" i="2"/>
  <c r="P146" s="1"/>
  <c r="Q84" i="3" s="1"/>
  <c r="O103" i="2"/>
  <c r="P140" s="1"/>
  <c r="Q78" i="3" s="1"/>
  <c r="R78" i="4" s="1"/>
  <c r="K104" i="2"/>
  <c r="L146" s="1"/>
  <c r="M84" i="3" s="1"/>
  <c r="K103" i="2"/>
  <c r="L140" s="1"/>
  <c r="M78" i="3" s="1"/>
  <c r="N78" i="4" s="1"/>
  <c r="G104" i="2"/>
  <c r="H146" s="1"/>
  <c r="I84" i="3" s="1"/>
  <c r="G103" i="2"/>
  <c r="H140" s="1"/>
  <c r="I78" i="3" s="1"/>
  <c r="J78" i="4" s="1"/>
  <c r="AF102" i="2"/>
  <c r="AG132" s="1"/>
  <c r="AH70" i="3" s="1"/>
  <c r="AH85" s="1"/>
  <c r="AB102" i="2"/>
  <c r="AC132" s="1"/>
  <c r="AD70" i="3" s="1"/>
  <c r="AE70" i="4" s="1"/>
  <c r="X102" i="2"/>
  <c r="Y132" s="1"/>
  <c r="Z70" i="3" s="1"/>
  <c r="Z85" s="1"/>
  <c r="T102" i="2"/>
  <c r="U132" s="1"/>
  <c r="V70" i="3" s="1"/>
  <c r="W70" i="4" s="1"/>
  <c r="P102" i="2"/>
  <c r="Q132" s="1"/>
  <c r="R70" i="3" s="1"/>
  <c r="R85" s="1"/>
  <c r="L102" i="2"/>
  <c r="M132" s="1"/>
  <c r="N70" i="3" s="1"/>
  <c r="O70" i="4" s="1"/>
  <c r="H102" i="2"/>
  <c r="I132" s="1"/>
  <c r="J70" i="3" s="1"/>
  <c r="J85" s="1"/>
  <c r="J67" i="4" l="1"/>
  <c r="I85" i="3"/>
  <c r="N67" i="4"/>
  <c r="M85" i="3"/>
  <c r="R67" i="4"/>
  <c r="Q85" i="3"/>
  <c r="V67" i="4"/>
  <c r="U85" i="3"/>
  <c r="Z67" i="4"/>
  <c r="Y85" i="3"/>
  <c r="AD67" i="4"/>
  <c r="AC85" i="3"/>
  <c r="AH67" i="4"/>
  <c r="AG85" i="3"/>
  <c r="M67" i="4"/>
  <c r="L85" i="3"/>
  <c r="Q67" i="4"/>
  <c r="P85" i="3"/>
  <c r="U67" i="4"/>
  <c r="T85" i="3"/>
  <c r="Y67" i="4"/>
  <c r="X85" i="3"/>
  <c r="AC67" i="4"/>
  <c r="AB85" i="3"/>
  <c r="AG67" i="4"/>
  <c r="AF85" i="3"/>
  <c r="I67" i="4"/>
  <c r="H85" i="3"/>
  <c r="L67" i="4"/>
  <c r="K85" i="3"/>
  <c r="P67" i="4"/>
  <c r="O85" i="3"/>
  <c r="T67" i="4"/>
  <c r="S85" i="3"/>
  <c r="X67" i="4"/>
  <c r="W85" i="3"/>
  <c r="AB67" i="4"/>
  <c r="AA85" i="3"/>
  <c r="AF67" i="4"/>
  <c r="AE85" i="3"/>
  <c r="AJ80" i="4"/>
  <c r="D103" s="1"/>
  <c r="D105" s="1"/>
  <c r="AI57" i="3"/>
  <c r="N85"/>
  <c r="V85"/>
  <c r="AD85"/>
  <c r="I53" i="4"/>
  <c r="M53"/>
  <c r="Q53"/>
  <c r="U53"/>
  <c r="Y53"/>
  <c r="AC53"/>
  <c r="AG53"/>
  <c r="L53"/>
  <c r="P53"/>
  <c r="T53"/>
  <c r="X53"/>
  <c r="AB53"/>
  <c r="AF53"/>
  <c r="H53"/>
  <c r="K53"/>
  <c r="O53"/>
  <c r="S53"/>
  <c r="W53"/>
  <c r="AA53"/>
  <c r="AE53"/>
  <c r="G121" i="2"/>
  <c r="F121"/>
  <c r="C142" s="1"/>
  <c r="D80" i="3" s="1"/>
  <c r="G109" i="2"/>
  <c r="F109"/>
  <c r="C130" s="1"/>
  <c r="D68" i="3" s="1"/>
  <c r="G113" i="2"/>
  <c r="F113"/>
  <c r="C134" s="1"/>
  <c r="D72" i="3" s="1"/>
  <c r="G114" i="2"/>
  <c r="F114"/>
  <c r="C135" s="1"/>
  <c r="D73" i="3" s="1"/>
  <c r="D73" i="4" s="1"/>
  <c r="G118" i="2"/>
  <c r="F118"/>
  <c r="C139" s="1"/>
  <c r="D77" i="3" s="1"/>
  <c r="D77" i="4" s="1"/>
  <c r="G122" i="2"/>
  <c r="F122"/>
  <c r="C143" s="1"/>
  <c r="D81" i="3" s="1"/>
  <c r="D81" i="4" s="1"/>
  <c r="G110" i="2"/>
  <c r="F110"/>
  <c r="C131" s="1"/>
  <c r="D69" i="3" s="1"/>
  <c r="G117" i="2"/>
  <c r="F117"/>
  <c r="C138" s="1"/>
  <c r="D76" i="3" s="1"/>
  <c r="D76" i="4" s="1"/>
  <c r="N56"/>
  <c r="V56"/>
  <c r="AD56"/>
  <c r="J56" i="3"/>
  <c r="K70" i="4"/>
  <c r="J56" s="1"/>
  <c r="R56" i="3"/>
  <c r="S70" i="4"/>
  <c r="R56" s="1"/>
  <c r="Z56" i="3"/>
  <c r="AA70" i="4"/>
  <c r="Z56" s="1"/>
  <c r="AH56" i="3"/>
  <c r="AI70" i="4"/>
  <c r="AH56" s="1"/>
  <c r="I58" i="3"/>
  <c r="J83" i="4"/>
  <c r="I58" s="1"/>
  <c r="M58" i="3"/>
  <c r="N83" i="4"/>
  <c r="M58" s="1"/>
  <c r="Q58" i="3"/>
  <c r="R83" i="4"/>
  <c r="Q58" s="1"/>
  <c r="U58" i="3"/>
  <c r="V83" i="4"/>
  <c r="U58" s="1"/>
  <c r="Y58" i="3"/>
  <c r="Z83" i="4"/>
  <c r="Y58" s="1"/>
  <c r="AC58" i="3"/>
  <c r="AD83" i="4"/>
  <c r="AC58" s="1"/>
  <c r="AG58" i="3"/>
  <c r="AH83" i="4"/>
  <c r="AG58" s="1"/>
  <c r="H58" i="3"/>
  <c r="I83" i="4"/>
  <c r="H58" s="1"/>
  <c r="L58" i="3"/>
  <c r="M83" i="4"/>
  <c r="L58" s="1"/>
  <c r="P58" i="3"/>
  <c r="Q83" i="4"/>
  <c r="P58" s="1"/>
  <c r="T58" i="3"/>
  <c r="U83" i="4"/>
  <c r="T58" s="1"/>
  <c r="X58" i="3"/>
  <c r="Y83" i="4"/>
  <c r="X58" s="1"/>
  <c r="AB58" i="3"/>
  <c r="AC83" i="4"/>
  <c r="AB58" s="1"/>
  <c r="AF58" i="3"/>
  <c r="AG83" i="4"/>
  <c r="AF58" s="1"/>
  <c r="K58" i="3"/>
  <c r="L83" i="4"/>
  <c r="K58" s="1"/>
  <c r="O58" i="3"/>
  <c r="P83" i="4"/>
  <c r="O58" s="1"/>
  <c r="S58" i="3"/>
  <c r="T83" i="4"/>
  <c r="S58" s="1"/>
  <c r="W58" i="3"/>
  <c r="X83" i="4"/>
  <c r="W58" s="1"/>
  <c r="AA58" i="3"/>
  <c r="AB83" i="4"/>
  <c r="AA58" s="1"/>
  <c r="AE58" i="3"/>
  <c r="AF83" i="4"/>
  <c r="AE58" s="1"/>
  <c r="AI64" i="3"/>
  <c r="AJ72" i="4"/>
  <c r="AI63"/>
  <c r="AI57"/>
  <c r="AI54" i="3"/>
  <c r="AJ68" i="4"/>
  <c r="D88" s="1"/>
  <c r="I56"/>
  <c r="M56"/>
  <c r="Q56"/>
  <c r="U56"/>
  <c r="Y56"/>
  <c r="AC56"/>
  <c r="AG56"/>
  <c r="L56"/>
  <c r="P56"/>
  <c r="T56"/>
  <c r="X56"/>
  <c r="AB56"/>
  <c r="AF56"/>
  <c r="H56"/>
  <c r="K56"/>
  <c r="O56"/>
  <c r="S56"/>
  <c r="W56"/>
  <c r="AA56"/>
  <c r="AE56"/>
  <c r="N61"/>
  <c r="V61"/>
  <c r="AD61"/>
  <c r="J58" i="3"/>
  <c r="K83" i="4"/>
  <c r="J58" s="1"/>
  <c r="N58" i="3"/>
  <c r="O83" i="4"/>
  <c r="N58" s="1"/>
  <c r="R58" i="3"/>
  <c r="S83" i="4"/>
  <c r="R58" s="1"/>
  <c r="V58" i="3"/>
  <c r="W83" i="4"/>
  <c r="V58" s="1"/>
  <c r="Z58" i="3"/>
  <c r="AA83" i="4"/>
  <c r="Z58" s="1"/>
  <c r="AD58" i="3"/>
  <c r="AE83" i="4"/>
  <c r="AD58" s="1"/>
  <c r="AH58" i="3"/>
  <c r="AI83" i="4"/>
  <c r="AH58" s="1"/>
  <c r="I61"/>
  <c r="M61"/>
  <c r="Q61"/>
  <c r="U61"/>
  <c r="Y61"/>
  <c r="AC61"/>
  <c r="AG61"/>
  <c r="L61"/>
  <c r="P61"/>
  <c r="T61"/>
  <c r="X61"/>
  <c r="AB61"/>
  <c r="AF61"/>
  <c r="H61"/>
  <c r="K61"/>
  <c r="O61"/>
  <c r="S61"/>
  <c r="W61"/>
  <c r="AA61"/>
  <c r="AE61"/>
  <c r="AI55"/>
  <c r="J62" i="3"/>
  <c r="N62"/>
  <c r="N56"/>
  <c r="V56"/>
  <c r="AD56"/>
  <c r="I62"/>
  <c r="M62"/>
  <c r="Q62"/>
  <c r="U62"/>
  <c r="Y62"/>
  <c r="AC62"/>
  <c r="AG62"/>
  <c r="H62"/>
  <c r="L62"/>
  <c r="P62"/>
  <c r="T62"/>
  <c r="X62"/>
  <c r="AB62"/>
  <c r="AF62"/>
  <c r="K62"/>
  <c r="O62"/>
  <c r="R62"/>
  <c r="V62"/>
  <c r="Z62"/>
  <c r="AD62"/>
  <c r="AH62"/>
  <c r="S62"/>
  <c r="W62"/>
  <c r="AA62"/>
  <c r="AE62"/>
  <c r="H113" i="2"/>
  <c r="AI134"/>
  <c r="AJ72" i="3" s="1"/>
  <c r="AK72" i="4" s="1"/>
  <c r="H114" i="2"/>
  <c r="AI135"/>
  <c r="AJ73" i="3" s="1"/>
  <c r="AK73" i="4" s="1"/>
  <c r="D119" i="2"/>
  <c r="E119" s="1"/>
  <c r="AH140"/>
  <c r="AI78" i="3" s="1"/>
  <c r="AJ78" i="4" s="1"/>
  <c r="D100" s="1"/>
  <c r="D101" s="1"/>
  <c r="H118" i="2"/>
  <c r="AI139"/>
  <c r="AJ77" i="3" s="1"/>
  <c r="AK77" i="4" s="1"/>
  <c r="H121" i="2"/>
  <c r="AI142"/>
  <c r="AJ80" i="3" s="1"/>
  <c r="H109" i="2"/>
  <c r="AI130"/>
  <c r="AJ68" i="3" s="1"/>
  <c r="AK68" i="4" s="1"/>
  <c r="H117" i="2"/>
  <c r="AI138"/>
  <c r="AJ76" i="3" s="1"/>
  <c r="AK76" i="4" s="1"/>
  <c r="I56" i="3"/>
  <c r="M56"/>
  <c r="Q56"/>
  <c r="U56"/>
  <c r="Y56"/>
  <c r="AC56"/>
  <c r="AG56"/>
  <c r="L56"/>
  <c r="P56"/>
  <c r="T56"/>
  <c r="X56"/>
  <c r="AB56"/>
  <c r="AF56"/>
  <c r="H56"/>
  <c r="K56"/>
  <c r="O56"/>
  <c r="S56"/>
  <c r="W56"/>
  <c r="AA56"/>
  <c r="AE56"/>
  <c r="D125" i="2"/>
  <c r="AH146"/>
  <c r="AI84" i="3" s="1"/>
  <c r="D111" i="2"/>
  <c r="E111" s="1"/>
  <c r="AH132"/>
  <c r="AI70" i="3" s="1"/>
  <c r="AI85" s="1"/>
  <c r="H122" i="2"/>
  <c r="AI143"/>
  <c r="AJ81" i="3" s="1"/>
  <c r="AK81" i="4" s="1"/>
  <c r="H110" i="2"/>
  <c r="AI131"/>
  <c r="AJ69" i="3" s="1"/>
  <c r="AI63"/>
  <c r="I61"/>
  <c r="I53"/>
  <c r="M61"/>
  <c r="M53"/>
  <c r="Q61"/>
  <c r="Q53"/>
  <c r="U61"/>
  <c r="U53"/>
  <c r="Y61"/>
  <c r="Y53"/>
  <c r="AC61"/>
  <c r="AC53"/>
  <c r="AG61"/>
  <c r="AG53"/>
  <c r="L61"/>
  <c r="L53"/>
  <c r="P61"/>
  <c r="P53"/>
  <c r="T61"/>
  <c r="T53"/>
  <c r="X61"/>
  <c r="X53"/>
  <c r="AB61"/>
  <c r="AB53"/>
  <c r="AF61"/>
  <c r="AF53"/>
  <c r="H61"/>
  <c r="H53"/>
  <c r="K61"/>
  <c r="K53"/>
  <c r="O61"/>
  <c r="O53"/>
  <c r="S61"/>
  <c r="S53"/>
  <c r="W61"/>
  <c r="W53"/>
  <c r="AA61"/>
  <c r="AA53"/>
  <c r="AE61"/>
  <c r="AE53"/>
  <c r="J61"/>
  <c r="N61"/>
  <c r="R61"/>
  <c r="V61"/>
  <c r="Z61"/>
  <c r="AD61"/>
  <c r="AH61"/>
  <c r="AI55"/>
  <c r="AI53"/>
  <c r="E116" i="2"/>
  <c r="E108"/>
  <c r="E125"/>
  <c r="AK80" i="4" l="1"/>
  <c r="AJ57" i="3"/>
  <c r="D57"/>
  <c r="E98" i="4"/>
  <c r="E76"/>
  <c r="F98" s="1"/>
  <c r="D69"/>
  <c r="D55" i="3"/>
  <c r="E81" i="4"/>
  <c r="F104" s="1"/>
  <c r="E104"/>
  <c r="E99"/>
  <c r="E77"/>
  <c r="F99" s="1"/>
  <c r="E73"/>
  <c r="F94" s="1"/>
  <c r="E94"/>
  <c r="D64" i="3"/>
  <c r="D72" i="4"/>
  <c r="D68"/>
  <c r="D54" i="3"/>
  <c r="D63"/>
  <c r="D80" i="4"/>
  <c r="AI53"/>
  <c r="D93"/>
  <c r="D95" s="1"/>
  <c r="W84"/>
  <c r="AI84"/>
  <c r="S84"/>
  <c r="AA84"/>
  <c r="O84"/>
  <c r="AE84"/>
  <c r="K84"/>
  <c r="AF84"/>
  <c r="AB84"/>
  <c r="X84"/>
  <c r="T84"/>
  <c r="P84"/>
  <c r="L84"/>
  <c r="I84"/>
  <c r="AG84"/>
  <c r="AC84"/>
  <c r="Y84"/>
  <c r="U84"/>
  <c r="Q84"/>
  <c r="M84"/>
  <c r="AH84"/>
  <c r="AD84"/>
  <c r="Z84"/>
  <c r="V84"/>
  <c r="R84"/>
  <c r="N84"/>
  <c r="J84"/>
  <c r="Z61"/>
  <c r="R61"/>
  <c r="J61"/>
  <c r="G116" i="2"/>
  <c r="F116"/>
  <c r="C137" s="1"/>
  <c r="D75" i="3" s="1"/>
  <c r="G108" i="2"/>
  <c r="F108"/>
  <c r="C129" s="1"/>
  <c r="D67" i="3" s="1"/>
  <c r="G111" i="2"/>
  <c r="F111"/>
  <c r="C132" s="1"/>
  <c r="D70" i="3" s="1"/>
  <c r="G119" i="2"/>
  <c r="F119"/>
  <c r="C140" s="1"/>
  <c r="D78" i="3" s="1"/>
  <c r="D78" i="4" s="1"/>
  <c r="G125" i="2"/>
  <c r="F125"/>
  <c r="C146" s="1"/>
  <c r="D84" i="3" s="1"/>
  <c r="AH61" i="4"/>
  <c r="AD62"/>
  <c r="V62"/>
  <c r="N62"/>
  <c r="P62"/>
  <c r="U62"/>
  <c r="AA62"/>
  <c r="S62"/>
  <c r="K62"/>
  <c r="AB62"/>
  <c r="T62"/>
  <c r="AG62"/>
  <c r="Y62"/>
  <c r="I62"/>
  <c r="AJ55" i="3"/>
  <c r="AK69" i="4"/>
  <c r="AJ55" s="1"/>
  <c r="AI56" i="3"/>
  <c r="AJ70" i="4"/>
  <c r="AI58" i="3"/>
  <c r="AJ83" i="4"/>
  <c r="AJ63"/>
  <c r="AJ57"/>
  <c r="AI54"/>
  <c r="AI61"/>
  <c r="AI64"/>
  <c r="AJ54"/>
  <c r="AJ64"/>
  <c r="AH62"/>
  <c r="Z62"/>
  <c r="R62"/>
  <c r="J62"/>
  <c r="H62"/>
  <c r="M62"/>
  <c r="AE62"/>
  <c r="W62"/>
  <c r="O62"/>
  <c r="AF62"/>
  <c r="X62"/>
  <c r="L62"/>
  <c r="AC62"/>
  <c r="Q62"/>
  <c r="AI62" i="3"/>
  <c r="H125" i="2"/>
  <c r="AI146"/>
  <c r="AJ84" i="3" s="1"/>
  <c r="H116" i="2"/>
  <c r="AI137"/>
  <c r="AJ75" i="3" s="1"/>
  <c r="AK75" i="4" s="1"/>
  <c r="I110" i="2"/>
  <c r="AJ131"/>
  <c r="AK69" i="3" s="1"/>
  <c r="AL69" i="4" s="1"/>
  <c r="I122" i="2"/>
  <c r="AJ143"/>
  <c r="AK81" i="3" s="1"/>
  <c r="AL81" i="4" s="1"/>
  <c r="AJ63" i="3"/>
  <c r="AJ54"/>
  <c r="AJ64"/>
  <c r="H111" i="2"/>
  <c r="AI132"/>
  <c r="AJ70" i="3" s="1"/>
  <c r="AK70" i="4" s="1"/>
  <c r="H108" i="2"/>
  <c r="AI129"/>
  <c r="AJ67" i="3" s="1"/>
  <c r="H119" i="2"/>
  <c r="AI140"/>
  <c r="AJ78" i="3" s="1"/>
  <c r="AK78" i="4" s="1"/>
  <c r="I117" i="2"/>
  <c r="AJ138"/>
  <c r="AK76" i="3" s="1"/>
  <c r="AL76" i="4" s="1"/>
  <c r="I109" i="2"/>
  <c r="AJ130"/>
  <c r="AK68" i="3" s="1"/>
  <c r="I121" i="2"/>
  <c r="AJ142"/>
  <c r="AK80" i="3" s="1"/>
  <c r="I118" i="2"/>
  <c r="AJ139"/>
  <c r="AK77" i="3" s="1"/>
  <c r="AL77" i="4" s="1"/>
  <c r="I114" i="2"/>
  <c r="AJ135"/>
  <c r="AK73" i="3" s="1"/>
  <c r="AL73" i="4" s="1"/>
  <c r="I113" i="2"/>
  <c r="AJ134"/>
  <c r="AK72" i="3" s="1"/>
  <c r="AI61"/>
  <c r="D85" l="1"/>
  <c r="AL80" i="4"/>
  <c r="AK57" i="3"/>
  <c r="AK67" i="4"/>
  <c r="AJ85" i="3"/>
  <c r="D83" i="4"/>
  <c r="D58" i="3"/>
  <c r="E100" i="4"/>
  <c r="E78"/>
  <c r="F100" s="1"/>
  <c r="D70"/>
  <c r="D56" i="3"/>
  <c r="D53"/>
  <c r="D61"/>
  <c r="D67" i="4"/>
  <c r="D62" i="3"/>
  <c r="D75" i="4"/>
  <c r="D57"/>
  <c r="D63"/>
  <c r="E80"/>
  <c r="F103" s="1"/>
  <c r="F105" s="1"/>
  <c r="E103"/>
  <c r="E105" s="1"/>
  <c r="E88"/>
  <c r="E68"/>
  <c r="F88" s="1"/>
  <c r="D54"/>
  <c r="D55"/>
  <c r="E89"/>
  <c r="E69"/>
  <c r="F89" s="1"/>
  <c r="E72"/>
  <c r="F93" s="1"/>
  <c r="F95" s="1"/>
  <c r="E93"/>
  <c r="E95" s="1"/>
  <c r="D64"/>
  <c r="AI58"/>
  <c r="D107"/>
  <c r="AI56"/>
  <c r="D90"/>
  <c r="D91" s="1"/>
  <c r="AJ53"/>
  <c r="AJ84"/>
  <c r="D108" s="1"/>
  <c r="AK63"/>
  <c r="AK57"/>
  <c r="AJ58" i="3"/>
  <c r="AK83" i="4"/>
  <c r="AJ58" s="1"/>
  <c r="AJ56"/>
  <c r="AK55"/>
  <c r="AI62"/>
  <c r="AK64" i="3"/>
  <c r="AL72" i="4"/>
  <c r="AK64" s="1"/>
  <c r="AK54" i="3"/>
  <c r="AL68" i="4"/>
  <c r="AK54" s="1"/>
  <c r="AJ61"/>
  <c r="J113" i="2"/>
  <c r="AK134"/>
  <c r="AL72" i="3" s="1"/>
  <c r="AM72" i="4" s="1"/>
  <c r="J114" i="2"/>
  <c r="AK135"/>
  <c r="AL73" i="3" s="1"/>
  <c r="AM73" i="4" s="1"/>
  <c r="J118" i="2"/>
  <c r="AK139"/>
  <c r="AL77" i="3" s="1"/>
  <c r="AM77" i="4" s="1"/>
  <c r="J121" i="2"/>
  <c r="AK142"/>
  <c r="AL80" i="3" s="1"/>
  <c r="J109" i="2"/>
  <c r="AK130"/>
  <c r="AL68" i="3" s="1"/>
  <c r="AM68" i="4" s="1"/>
  <c r="J117" i="2"/>
  <c r="AK138"/>
  <c r="AL76" i="3" s="1"/>
  <c r="AM76" i="4" s="1"/>
  <c r="I119" i="2"/>
  <c r="AJ140"/>
  <c r="AK78" i="3" s="1"/>
  <c r="AL78" i="4" s="1"/>
  <c r="I108" i="2"/>
  <c r="AJ129"/>
  <c r="AK67" i="3" s="1"/>
  <c r="I111" i="2"/>
  <c r="AJ132"/>
  <c r="AK70" i="3" s="1"/>
  <c r="J122" i="2"/>
  <c r="AK143"/>
  <c r="AL81" i="3" s="1"/>
  <c r="AM81" i="4" s="1"/>
  <c r="J110" i="2"/>
  <c r="AK131"/>
  <c r="AL69" i="3" s="1"/>
  <c r="I116" i="2"/>
  <c r="AJ137"/>
  <c r="AK75" i="3" s="1"/>
  <c r="AL75" i="4" s="1"/>
  <c r="I125" i="2"/>
  <c r="AJ146"/>
  <c r="AK84" i="3" s="1"/>
  <c r="AK63"/>
  <c r="AJ61"/>
  <c r="AJ53"/>
  <c r="AJ56"/>
  <c r="AK55"/>
  <c r="AJ62"/>
  <c r="AL67" i="4" l="1"/>
  <c r="AK85" i="3"/>
  <c r="AM80" i="4"/>
  <c r="AL57" i="3"/>
  <c r="D62" i="4"/>
  <c r="E75"/>
  <c r="F97" s="1"/>
  <c r="F101" s="1"/>
  <c r="E97"/>
  <c r="E101" s="1"/>
  <c r="D53"/>
  <c r="E87"/>
  <c r="D61"/>
  <c r="E67"/>
  <c r="F87" s="1"/>
  <c r="D84"/>
  <c r="E90"/>
  <c r="E70"/>
  <c r="F90" s="1"/>
  <c r="D56"/>
  <c r="D58"/>
  <c r="E83"/>
  <c r="F107" s="1"/>
  <c r="E107"/>
  <c r="AK84"/>
  <c r="AK53"/>
  <c r="AJ62"/>
  <c r="AL55" i="3"/>
  <c r="AM69" i="4"/>
  <c r="AL55" s="1"/>
  <c r="AK56" i="3"/>
  <c r="AL70" i="4"/>
  <c r="AK56" s="1"/>
  <c r="AK58" i="3"/>
  <c r="AL83" i="4"/>
  <c r="AK58" s="1"/>
  <c r="AL63"/>
  <c r="AL57"/>
  <c r="AL54"/>
  <c r="AL64"/>
  <c r="J125" i="2"/>
  <c r="AK146"/>
  <c r="AL84" i="3" s="1"/>
  <c r="J116" i="2"/>
  <c r="AK137"/>
  <c r="AL75" i="3" s="1"/>
  <c r="AM75" i="4" s="1"/>
  <c r="K110" i="2"/>
  <c r="AL131"/>
  <c r="AM69" i="3" s="1"/>
  <c r="AN69" i="4" s="1"/>
  <c r="K122" i="2"/>
  <c r="AL143"/>
  <c r="AM81" i="3" s="1"/>
  <c r="AN81" i="4" s="1"/>
  <c r="J111" i="2"/>
  <c r="AK132"/>
  <c r="AL70" i="3" s="1"/>
  <c r="AM70" i="4" s="1"/>
  <c r="J108" i="2"/>
  <c r="AK129"/>
  <c r="AL67" i="3" s="1"/>
  <c r="J119" i="2"/>
  <c r="AK140"/>
  <c r="AL78" i="3" s="1"/>
  <c r="AM78" i="4" s="1"/>
  <c r="K117" i="2"/>
  <c r="AL138"/>
  <c r="AM76" i="3" s="1"/>
  <c r="AN76" i="4" s="1"/>
  <c r="K109" i="2"/>
  <c r="AL130"/>
  <c r="AM68" i="3" s="1"/>
  <c r="AN68" i="4" s="1"/>
  <c r="AM54" s="1"/>
  <c r="K121" i="2"/>
  <c r="AL142"/>
  <c r="AM80" i="3" s="1"/>
  <c r="K118" i="2"/>
  <c r="AL139"/>
  <c r="AM77" i="3" s="1"/>
  <c r="AN77" i="4" s="1"/>
  <c r="K114" i="2"/>
  <c r="AL135"/>
  <c r="AM73" i="3" s="1"/>
  <c r="AN73" i="4" s="1"/>
  <c r="K113" i="2"/>
  <c r="AL134"/>
  <c r="AM72" i="3" s="1"/>
  <c r="AK61"/>
  <c r="AK53"/>
  <c r="AL63"/>
  <c r="AK62"/>
  <c r="AL54"/>
  <c r="AL64"/>
  <c r="AN80" i="4" l="1"/>
  <c r="AM57" i="3"/>
  <c r="AM67" i="4"/>
  <c r="AL85" i="3"/>
  <c r="F91" i="4"/>
  <c r="E91"/>
  <c r="E84"/>
  <c r="F108" s="1"/>
  <c r="E108"/>
  <c r="AL84"/>
  <c r="AL53"/>
  <c r="AK61"/>
  <c r="AM64" i="3"/>
  <c r="AN72" i="4"/>
  <c r="AM64" s="1"/>
  <c r="AM63"/>
  <c r="AM57"/>
  <c r="AL61"/>
  <c r="AL58" i="3"/>
  <c r="AM83" i="4"/>
  <c r="AL58" s="1"/>
  <c r="AL56"/>
  <c r="AM55"/>
  <c r="AK62"/>
  <c r="AM54" i="3"/>
  <c r="L113" i="2"/>
  <c r="AM134"/>
  <c r="AN72" i="3" s="1"/>
  <c r="AO72" i="4" s="1"/>
  <c r="L114" i="2"/>
  <c r="AM135"/>
  <c r="AN73" i="3" s="1"/>
  <c r="AO73" i="4" s="1"/>
  <c r="L118" i="2"/>
  <c r="AM139"/>
  <c r="AN77" i="3" s="1"/>
  <c r="AO77" i="4" s="1"/>
  <c r="L121" i="2"/>
  <c r="AM142"/>
  <c r="AN80" i="3" s="1"/>
  <c r="L109" i="2"/>
  <c r="AM130"/>
  <c r="AN68" i="3" s="1"/>
  <c r="AO68" i="4" s="1"/>
  <c r="L117" i="2"/>
  <c r="AM138"/>
  <c r="AN76" i="3" s="1"/>
  <c r="AO76" i="4" s="1"/>
  <c r="K119" i="2"/>
  <c r="AL140"/>
  <c r="AM78" i="3" s="1"/>
  <c r="AN78" i="4" s="1"/>
  <c r="K108" i="2"/>
  <c r="AL129"/>
  <c r="AM67" i="3" s="1"/>
  <c r="K111" i="2"/>
  <c r="AL132"/>
  <c r="AM70" i="3" s="1"/>
  <c r="L122" i="2"/>
  <c r="AM143"/>
  <c r="AN81" i="3" s="1"/>
  <c r="AO81" i="4" s="1"/>
  <c r="L110" i="2"/>
  <c r="AM131"/>
  <c r="AN69" i="3" s="1"/>
  <c r="K116" i="2"/>
  <c r="AL137"/>
  <c r="AM75" i="3" s="1"/>
  <c r="AN75" i="4" s="1"/>
  <c r="K125" i="2"/>
  <c r="AL146"/>
  <c r="AM84" i="3" s="1"/>
  <c r="AM63"/>
  <c r="AL53"/>
  <c r="AL61"/>
  <c r="AL56"/>
  <c r="AM55"/>
  <c r="AL62"/>
  <c r="AN67" i="4" l="1"/>
  <c r="AM85" i="3"/>
  <c r="AO80" i="4"/>
  <c r="AN57" i="3"/>
  <c r="AM84" i="4"/>
  <c r="AM53"/>
  <c r="AM58" i="3"/>
  <c r="AN83" i="4"/>
  <c r="AM58" s="1"/>
  <c r="AN55" i="3"/>
  <c r="AO69" i="4"/>
  <c r="AN55" s="1"/>
  <c r="AM56" i="3"/>
  <c r="AN70" i="4"/>
  <c r="AM56" s="1"/>
  <c r="AN63"/>
  <c r="AN57"/>
  <c r="AN54"/>
  <c r="AN64"/>
  <c r="AL62"/>
  <c r="L125" i="2"/>
  <c r="AM146"/>
  <c r="AN84" i="3" s="1"/>
  <c r="L116" i="2"/>
  <c r="AM137"/>
  <c r="AN75" i="3" s="1"/>
  <c r="AO75" i="4" s="1"/>
  <c r="M110" i="2"/>
  <c r="AN131"/>
  <c r="AO69" i="3" s="1"/>
  <c r="AP69" i="4" s="1"/>
  <c r="M122" i="2"/>
  <c r="AN143"/>
  <c r="AO81" i="3" s="1"/>
  <c r="AP81" i="4" s="1"/>
  <c r="L111" i="2"/>
  <c r="AM132"/>
  <c r="AN70" i="3" s="1"/>
  <c r="AO70" i="4" s="1"/>
  <c r="L108" i="2"/>
  <c r="AM129"/>
  <c r="AN67" i="3" s="1"/>
  <c r="L119" i="2"/>
  <c r="AM140"/>
  <c r="AN78" i="3" s="1"/>
  <c r="AO78" i="4" s="1"/>
  <c r="M117" i="2"/>
  <c r="AN138"/>
  <c r="AO76" i="3" s="1"/>
  <c r="AP76" i="4" s="1"/>
  <c r="M109" i="2"/>
  <c r="AN130"/>
  <c r="AO68" i="3" s="1"/>
  <c r="AP68" i="4" s="1"/>
  <c r="AO54" s="1"/>
  <c r="M121" i="2"/>
  <c r="AN142"/>
  <c r="AO80" i="3" s="1"/>
  <c r="M118" i="2"/>
  <c r="AN139"/>
  <c r="AO77" i="3" s="1"/>
  <c r="AP77" i="4" s="1"/>
  <c r="M114" i="2"/>
  <c r="AN135"/>
  <c r="AO73" i="3" s="1"/>
  <c r="AP73" i="4" s="1"/>
  <c r="M113" i="2"/>
  <c r="AN134"/>
  <c r="AO72" i="3" s="1"/>
  <c r="AM61"/>
  <c r="AM53"/>
  <c r="AN63"/>
  <c r="AM62"/>
  <c r="AN54"/>
  <c r="AN64"/>
  <c r="AO67" i="4" l="1"/>
  <c r="AN85" i="3"/>
  <c r="AP80" i="4"/>
  <c r="AO57" i="3"/>
  <c r="AN84" i="4"/>
  <c r="AN53"/>
  <c r="AM62"/>
  <c r="AN61"/>
  <c r="AO55"/>
  <c r="AM61"/>
  <c r="AO64" i="3"/>
  <c r="AP72" i="4"/>
  <c r="AO64" s="1"/>
  <c r="AO63"/>
  <c r="AO57"/>
  <c r="AN58" i="3"/>
  <c r="AO83" i="4"/>
  <c r="AN58" s="1"/>
  <c r="AN56"/>
  <c r="AO54" i="3"/>
  <c r="N113" i="2"/>
  <c r="AO134"/>
  <c r="AP72" i="3" s="1"/>
  <c r="AQ72" i="4" s="1"/>
  <c r="N114" i="2"/>
  <c r="AO135"/>
  <c r="AP73" i="3" s="1"/>
  <c r="AQ73" i="4" s="1"/>
  <c r="N118" i="2"/>
  <c r="AO139"/>
  <c r="AP77" i="3" s="1"/>
  <c r="AQ77" i="4" s="1"/>
  <c r="N121" i="2"/>
  <c r="AO142"/>
  <c r="AP80" i="3" s="1"/>
  <c r="N109" i="2"/>
  <c r="AO130"/>
  <c r="AP68" i="3" s="1"/>
  <c r="AQ68" i="4" s="1"/>
  <c r="N117" i="2"/>
  <c r="AO138"/>
  <c r="AP76" i="3" s="1"/>
  <c r="AQ76" i="4" s="1"/>
  <c r="M119" i="2"/>
  <c r="AN140"/>
  <c r="AO78" i="3" s="1"/>
  <c r="AP78" i="4" s="1"/>
  <c r="M108" i="2"/>
  <c r="AN129"/>
  <c r="AO67" i="3" s="1"/>
  <c r="M111" i="2"/>
  <c r="AN132"/>
  <c r="AO70" i="3" s="1"/>
  <c r="N122" i="2"/>
  <c r="AO143"/>
  <c r="AP81" i="3" s="1"/>
  <c r="AQ81" i="4" s="1"/>
  <c r="N110" i="2"/>
  <c r="AO131"/>
  <c r="AP69" i="3" s="1"/>
  <c r="M116" i="2"/>
  <c r="AN137"/>
  <c r="AO75" i="3" s="1"/>
  <c r="AP75" i="4" s="1"/>
  <c r="M125" i="2"/>
  <c r="AN146"/>
  <c r="AO84" i="3" s="1"/>
  <c r="AO63"/>
  <c r="AN61"/>
  <c r="AN53"/>
  <c r="AN56"/>
  <c r="AO55"/>
  <c r="AN62"/>
  <c r="AP67" i="4" l="1"/>
  <c r="AO85" i="3"/>
  <c r="AQ80" i="4"/>
  <c r="AP57" i="3"/>
  <c r="AN62" i="4"/>
  <c r="AO84"/>
  <c r="AO53"/>
  <c r="AO56" i="3"/>
  <c r="AP70" i="4"/>
  <c r="AO56" s="1"/>
  <c r="AP63"/>
  <c r="AP57"/>
  <c r="AP54"/>
  <c r="AP64"/>
  <c r="AO58" i="3"/>
  <c r="AP83" i="4"/>
  <c r="AO58" s="1"/>
  <c r="AP55" i="3"/>
  <c r="AQ69" i="4"/>
  <c r="AP55" s="1"/>
  <c r="N125" i="2"/>
  <c r="AO146"/>
  <c r="AP84" i="3" s="1"/>
  <c r="N116" i="2"/>
  <c r="AO137"/>
  <c r="AP75" i="3" s="1"/>
  <c r="AQ75" i="4" s="1"/>
  <c r="O110" i="2"/>
  <c r="AP131"/>
  <c r="AQ69" i="3" s="1"/>
  <c r="AR69" i="4" s="1"/>
  <c r="O122" i="2"/>
  <c r="AP143"/>
  <c r="AQ81" i="3" s="1"/>
  <c r="AR81" i="4" s="1"/>
  <c r="N111" i="2"/>
  <c r="AO132"/>
  <c r="AP70" i="3" s="1"/>
  <c r="AQ70" i="4" s="1"/>
  <c r="N108" i="2"/>
  <c r="AO129"/>
  <c r="AP67" i="3" s="1"/>
  <c r="N119" i="2"/>
  <c r="AO140"/>
  <c r="AP78" i="3" s="1"/>
  <c r="AQ78" i="4" s="1"/>
  <c r="O117" i="2"/>
  <c r="AP138"/>
  <c r="AQ76" i="3" s="1"/>
  <c r="AR76" i="4" s="1"/>
  <c r="O109" i="2"/>
  <c r="AP130"/>
  <c r="AQ68" i="3" s="1"/>
  <c r="AR68" i="4" s="1"/>
  <c r="O121" i="2"/>
  <c r="AP142"/>
  <c r="AQ80" i="3" s="1"/>
  <c r="O118" i="2"/>
  <c r="AP139"/>
  <c r="AQ77" i="3" s="1"/>
  <c r="AR77" i="4" s="1"/>
  <c r="O114" i="2"/>
  <c r="AP135"/>
  <c r="AQ73" i="3" s="1"/>
  <c r="AR73" i="4" s="1"/>
  <c r="O113" i="2"/>
  <c r="AP134"/>
  <c r="AQ72" i="3" s="1"/>
  <c r="AR72" i="4" s="1"/>
  <c r="AQ64" s="1"/>
  <c r="AO61" i="3"/>
  <c r="AO53"/>
  <c r="AP63"/>
  <c r="AO62"/>
  <c r="AP54"/>
  <c r="AP64"/>
  <c r="AQ67" i="4" l="1"/>
  <c r="AP85" i="3"/>
  <c r="AR80" i="4"/>
  <c r="AQ57" i="3"/>
  <c r="AP53" i="4"/>
  <c r="AP84"/>
  <c r="AQ54"/>
  <c r="AO61"/>
  <c r="AQ63"/>
  <c r="AQ57"/>
  <c r="AP61"/>
  <c r="AP58" i="3"/>
  <c r="AQ83" i="4"/>
  <c r="AP58" s="1"/>
  <c r="AP56"/>
  <c r="AQ55"/>
  <c r="AO62"/>
  <c r="AQ64" i="3"/>
  <c r="AQ54"/>
  <c r="P113" i="2"/>
  <c r="AR134" s="1"/>
  <c r="AS72" i="3" s="1"/>
  <c r="AT72" i="4" s="1"/>
  <c r="AQ134" i="2"/>
  <c r="AR72" i="3" s="1"/>
  <c r="AS72" i="4" s="1"/>
  <c r="P114" i="2"/>
  <c r="AR135" s="1"/>
  <c r="AS73" i="3" s="1"/>
  <c r="AT73" i="4" s="1"/>
  <c r="AQ135" i="2"/>
  <c r="AR73" i="3" s="1"/>
  <c r="AS73" i="4" s="1"/>
  <c r="P118" i="2"/>
  <c r="AR139" s="1"/>
  <c r="AS77" i="3" s="1"/>
  <c r="AT77" i="4" s="1"/>
  <c r="AQ139" i="2"/>
  <c r="AR77" i="3" s="1"/>
  <c r="AS77" i="4" s="1"/>
  <c r="P121" i="2"/>
  <c r="AR142" s="1"/>
  <c r="AS80" i="3" s="1"/>
  <c r="AQ142" i="2"/>
  <c r="AR80" i="3" s="1"/>
  <c r="P109" i="2"/>
  <c r="AR130" s="1"/>
  <c r="AS68" i="3" s="1"/>
  <c r="AT68" i="4" s="1"/>
  <c r="AQ130" i="2"/>
  <c r="AR68" i="3" s="1"/>
  <c r="AS68" i="4" s="1"/>
  <c r="P117" i="2"/>
  <c r="AR138" s="1"/>
  <c r="AS76" i="3" s="1"/>
  <c r="AT76" i="4" s="1"/>
  <c r="AQ138" i="2"/>
  <c r="AR76" i="3" s="1"/>
  <c r="AS76" i="4" s="1"/>
  <c r="O119" i="2"/>
  <c r="AP140"/>
  <c r="AQ78" i="3" s="1"/>
  <c r="AR78" i="4" s="1"/>
  <c r="O108" i="2"/>
  <c r="AP129"/>
  <c r="AQ67" i="3" s="1"/>
  <c r="O111" i="2"/>
  <c r="AP132"/>
  <c r="AQ70" i="3" s="1"/>
  <c r="P122" i="2"/>
  <c r="AR143" s="1"/>
  <c r="AS81" i="3" s="1"/>
  <c r="AT81" i="4" s="1"/>
  <c r="AQ143" i="2"/>
  <c r="AR81" i="3" s="1"/>
  <c r="AS81" i="4" s="1"/>
  <c r="P110" i="2"/>
  <c r="AR131" s="1"/>
  <c r="AS69" i="3" s="1"/>
  <c r="AQ131" i="2"/>
  <c r="AR69" i="3" s="1"/>
  <c r="O116" i="2"/>
  <c r="AP137"/>
  <c r="AQ75" i="3" s="1"/>
  <c r="AR75" i="4" s="1"/>
  <c r="O125" i="2"/>
  <c r="AP146"/>
  <c r="AQ84" i="3" s="1"/>
  <c r="AQ63"/>
  <c r="AP53"/>
  <c r="AP61"/>
  <c r="AP56"/>
  <c r="AQ55"/>
  <c r="AP62"/>
  <c r="AT80" i="4" l="1"/>
  <c r="AS57" i="3"/>
  <c r="AR67" i="4"/>
  <c r="AQ85" i="3"/>
  <c r="AS80" i="4"/>
  <c r="AR57" i="3"/>
  <c r="AQ84" i="4"/>
  <c r="AQ53"/>
  <c r="AR55" i="3"/>
  <c r="AS69" i="4"/>
  <c r="AR55" s="1"/>
  <c r="AQ56" i="3"/>
  <c r="AR70" i="4"/>
  <c r="AQ56" s="1"/>
  <c r="AS55" i="3"/>
  <c r="AT69" i="4"/>
  <c r="AS55" s="1"/>
  <c r="AS63"/>
  <c r="AS57"/>
  <c r="AR54"/>
  <c r="AS54"/>
  <c r="AS64"/>
  <c r="AP62"/>
  <c r="AQ58" i="3"/>
  <c r="AR83" i="4"/>
  <c r="AQ58" s="1"/>
  <c r="AR63"/>
  <c r="AR57"/>
  <c r="AR64"/>
  <c r="P125" i="2"/>
  <c r="AR146" s="1"/>
  <c r="AS84" i="3" s="1"/>
  <c r="AQ146" i="2"/>
  <c r="AR84" i="3" s="1"/>
  <c r="P116" i="2"/>
  <c r="AR137" s="1"/>
  <c r="AS75" i="3" s="1"/>
  <c r="AT75" i="4" s="1"/>
  <c r="AQ137" i="2"/>
  <c r="AR75" i="3" s="1"/>
  <c r="AS75" i="4" s="1"/>
  <c r="P111" i="2"/>
  <c r="AR132" s="1"/>
  <c r="AS70" i="3" s="1"/>
  <c r="AT70" i="4" s="1"/>
  <c r="AQ132" i="2"/>
  <c r="AR70" i="3" s="1"/>
  <c r="AS70" i="4" s="1"/>
  <c r="P108" i="2"/>
  <c r="AR129" s="1"/>
  <c r="AS67" i="3" s="1"/>
  <c r="AQ129" i="2"/>
  <c r="AR67" i="3" s="1"/>
  <c r="P119" i="2"/>
  <c r="AR140" s="1"/>
  <c r="AS78" i="3" s="1"/>
  <c r="AT78" i="4" s="1"/>
  <c r="AQ140" i="2"/>
  <c r="AR78" i="3" s="1"/>
  <c r="AS78" i="4" s="1"/>
  <c r="AS63" i="3"/>
  <c r="AS54"/>
  <c r="AS64"/>
  <c r="AQ61"/>
  <c r="AQ53"/>
  <c r="AR63"/>
  <c r="AQ62"/>
  <c r="AR54"/>
  <c r="AR64"/>
  <c r="AT67" i="4" l="1"/>
  <c r="AS85" i="3"/>
  <c r="AS67" i="4"/>
  <c r="AR85" i="3"/>
  <c r="AS53" i="4"/>
  <c r="AT57" s="1"/>
  <c r="AR84"/>
  <c r="AR53"/>
  <c r="AQ61"/>
  <c r="AS61"/>
  <c r="AS58" i="3"/>
  <c r="AT83" i="4"/>
  <c r="AS58" s="1"/>
  <c r="AT58" s="1"/>
  <c r="AS56"/>
  <c r="AQ62"/>
  <c r="AR61"/>
  <c r="AR58" i="3"/>
  <c r="AS83" i="4"/>
  <c r="AR58" s="1"/>
  <c r="AR56"/>
  <c r="AR62"/>
  <c r="AS61" i="3"/>
  <c r="AT61" s="1"/>
  <c r="AS53"/>
  <c r="AS56"/>
  <c r="AT56" s="1"/>
  <c r="AS62"/>
  <c r="AR61"/>
  <c r="AR53"/>
  <c r="AR56"/>
  <c r="AR62"/>
  <c r="AT63" l="1"/>
  <c r="AT62"/>
  <c r="AT53"/>
  <c r="AT58"/>
  <c r="AT57"/>
  <c r="AT55"/>
  <c r="AT64"/>
  <c r="AT54"/>
  <c r="AS62" i="4"/>
  <c r="AT62" s="1"/>
  <c r="AT61"/>
  <c r="AT56"/>
  <c r="AT55"/>
  <c r="AT63"/>
  <c r="AT53"/>
  <c r="AT54"/>
  <c r="AT64"/>
  <c r="AT84"/>
  <c r="AS84"/>
</calcChain>
</file>

<file path=xl/sharedStrings.xml><?xml version="1.0" encoding="utf-8"?>
<sst xmlns="http://schemas.openxmlformats.org/spreadsheetml/2006/main" count="417" uniqueCount="47">
  <si>
    <t>Fuel Type</t>
  </si>
  <si>
    <t>Sector</t>
  </si>
  <si>
    <t>Residential</t>
  </si>
  <si>
    <t>Commercial</t>
  </si>
  <si>
    <t>Industrial</t>
  </si>
  <si>
    <t>Public Authority</t>
  </si>
  <si>
    <t>Bottled, tank, or LP gas</t>
  </si>
  <si>
    <t>Fuel Oil, Kerosene, etc.</t>
  </si>
  <si>
    <t>Transportation</t>
  </si>
  <si>
    <t>Wastewater</t>
  </si>
  <si>
    <t>Gasoline</t>
  </si>
  <si>
    <t>Diesel</t>
  </si>
  <si>
    <t>Electricity</t>
  </si>
  <si>
    <t>Natural Gas</t>
  </si>
  <si>
    <t>Totals by Sector</t>
  </si>
  <si>
    <t>Totals by Fuel</t>
  </si>
  <si>
    <t>US Population</t>
  </si>
  <si>
    <t>Blacksburg Per Capita Consumption, 2010-2012 (MMBtu/person)</t>
  </si>
  <si>
    <t>Blacksburg Consumption Totals, 2010-2012 (MMBtu)</t>
  </si>
  <si>
    <t>Blacksburg Population Estimates</t>
  </si>
  <si>
    <t>Estimated Public Authority and Wastewater Consumption Totals (MMBtu)</t>
  </si>
  <si>
    <t>AAGR 2010-2040</t>
  </si>
  <si>
    <t>Estimated Blacksburg Consumption Totals, 2010-2040 (MMBtu)</t>
  </si>
  <si>
    <t>Estimated Blacksburg Per Capita Consumption, 2010-2040 (MMBtu/person)</t>
  </si>
  <si>
    <t>Per Capita US Consumption Estimates 2010-2040 (MMBtu/person)</t>
  </si>
  <si>
    <t>US Consumption Estimates, 2010-2040 (Quadrillion Btu)</t>
  </si>
  <si>
    <t>US Population Estimates, 2010-2040 (1,000s)</t>
  </si>
  <si>
    <t>Estimated Blacksburg Consumption Totals, 2010-2050, (MMBtu)</t>
  </si>
  <si>
    <t>Estimated Blackburg Consumption Totals, 2010-2050 (MMBtu)</t>
  </si>
  <si>
    <t>Gas/Diesel</t>
  </si>
  <si>
    <t>Other</t>
  </si>
  <si>
    <t>% of US Total (2010-2012 Average)</t>
  </si>
  <si>
    <t>% of Total Fuel Use (2010-2012 Average)</t>
  </si>
  <si>
    <t>Public Authority and Wastewater Consumption Totals, 2010-2012 (MMBtu)</t>
  </si>
  <si>
    <t>2012 - 2050 AAGR</t>
  </si>
  <si>
    <t>GHG Emissions (metric tons)</t>
  </si>
  <si>
    <t>Total</t>
  </si>
  <si>
    <t>Grand Total</t>
  </si>
  <si>
    <t>Total CO2e Emissions Coefficient (mt/MMBtu)</t>
  </si>
  <si>
    <t>Estimated Blacksburg Consumption Totals, 1990 and 2041-2050 (MMBtu)</t>
  </si>
  <si>
    <t>Total:</t>
  </si>
  <si>
    <t>Emissions Goal (80% below 1990)</t>
  </si>
  <si>
    <t>Grand Total:</t>
  </si>
  <si>
    <t>Light Duty Vehicle VMT / person</t>
  </si>
  <si>
    <t>Light Duty VMT</t>
  </si>
  <si>
    <t>Light Duty Vehicle VMT (Billions)</t>
  </si>
  <si>
    <t>Light Duty VMT / person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</si>
</sst>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164" fontId="0" fillId="0" borderId="0" xfId="1" applyNumberFormat="1" applyFont="1" applyBorder="1"/>
    <xf numFmtId="164" fontId="0" fillId="0" borderId="3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3" xfId="0" applyNumberFormat="1" applyBorder="1"/>
    <xf numFmtId="0" fontId="0" fillId="0" borderId="9" xfId="0" applyBorder="1" applyAlignment="1"/>
    <xf numFmtId="164" fontId="0" fillId="0" borderId="6" xfId="0" applyNumberFormat="1" applyBorder="1"/>
    <xf numFmtId="164" fontId="0" fillId="0" borderId="7" xfId="0" applyNumberFormat="1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2" fontId="0" fillId="0" borderId="9" xfId="0" applyNumberFormat="1" applyBorder="1"/>
    <xf numFmtId="2" fontId="0" fillId="0" borderId="0" xfId="0" applyNumberFormat="1" applyBorder="1"/>
    <xf numFmtId="2" fontId="0" fillId="0" borderId="3" xfId="0" applyNumberFormat="1" applyBorder="1"/>
    <xf numFmtId="164" fontId="0" fillId="0" borderId="9" xfId="0" applyNumberFormat="1" applyBorder="1"/>
    <xf numFmtId="0" fontId="0" fillId="0" borderId="3" xfId="0" applyBorder="1"/>
    <xf numFmtId="0" fontId="0" fillId="0" borderId="10" xfId="0" applyBorder="1"/>
    <xf numFmtId="43" fontId="0" fillId="0" borderId="0" xfId="0" applyNumberFormat="1" applyBorder="1"/>
    <xf numFmtId="0" fontId="0" fillId="0" borderId="0" xfId="0" applyFill="1" applyBorder="1" applyAlignment="1">
      <alignment horizontal="center"/>
    </xf>
    <xf numFmtId="2" fontId="0" fillId="0" borderId="6" xfId="0" applyNumberFormat="1" applyBorder="1"/>
    <xf numFmtId="2" fontId="0" fillId="0" borderId="7" xfId="0" applyNumberFormat="1" applyBorder="1"/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/>
    <xf numFmtId="0" fontId="0" fillId="0" borderId="14" xfId="0" applyBorder="1" applyAlignment="1">
      <alignment horizontal="center"/>
    </xf>
    <xf numFmtId="0" fontId="0" fillId="0" borderId="13" xfId="0" applyBorder="1" applyAlignment="1"/>
    <xf numFmtId="0" fontId="0" fillId="0" borderId="0" xfId="0" applyFill="1" applyBorder="1" applyAlignment="1">
      <alignment horizontal="left"/>
    </xf>
    <xf numFmtId="0" fontId="0" fillId="0" borderId="12" xfId="0" applyBorder="1"/>
    <xf numFmtId="3" fontId="5" fillId="0" borderId="8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3" fontId="5" fillId="0" borderId="5" xfId="0" applyNumberFormat="1" applyFont="1" applyBorder="1" applyAlignment="1" applyProtection="1">
      <alignment horizontal="right"/>
      <protection locked="0"/>
    </xf>
    <xf numFmtId="2" fontId="0" fillId="0" borderId="11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10" xfId="0" applyNumberFormat="1" applyBorder="1"/>
    <xf numFmtId="0" fontId="3" fillId="0" borderId="8" xfId="0" applyFont="1" applyBorder="1"/>
    <xf numFmtId="164" fontId="0" fillId="0" borderId="11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10" xfId="0" applyNumberFormat="1" applyBorder="1"/>
    <xf numFmtId="3" fontId="0" fillId="0" borderId="8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1" xfId="0" applyNumberFormat="1" applyBorder="1"/>
    <xf numFmtId="43" fontId="0" fillId="0" borderId="9" xfId="0" applyNumberFormat="1" applyBorder="1"/>
    <xf numFmtId="43" fontId="0" fillId="0" borderId="1" xfId="0" applyNumberFormat="1" applyBorder="1"/>
    <xf numFmtId="43" fontId="0" fillId="0" borderId="10" xfId="0" applyNumberFormat="1" applyBorder="1"/>
    <xf numFmtId="43" fontId="0" fillId="0" borderId="6" xfId="0" applyNumberFormat="1" applyBorder="1"/>
    <xf numFmtId="164" fontId="0" fillId="0" borderId="4" xfId="0" applyNumberFormat="1" applyFont="1" applyBorder="1"/>
    <xf numFmtId="0" fontId="0" fillId="0" borderId="15" xfId="0" applyBorder="1" applyAlignment="1">
      <alignment horizontal="center"/>
    </xf>
    <xf numFmtId="165" fontId="2" fillId="0" borderId="3" xfId="2" applyNumberFormat="1" applyFont="1" applyBorder="1"/>
    <xf numFmtId="165" fontId="0" fillId="0" borderId="3" xfId="2" applyNumberFormat="1" applyFont="1" applyBorder="1"/>
    <xf numFmtId="165" fontId="0" fillId="0" borderId="7" xfId="2" applyNumberFormat="1" applyFont="1" applyBorder="1"/>
    <xf numFmtId="0" fontId="3" fillId="0" borderId="4" xfId="0" applyFont="1" applyFill="1" applyBorder="1"/>
    <xf numFmtId="0" fontId="3" fillId="0" borderId="5" xfId="0" applyFont="1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" fontId="0" fillId="0" borderId="0" xfId="0" applyNumberFormat="1"/>
    <xf numFmtId="1" fontId="0" fillId="0" borderId="0" xfId="0" applyNumberFormat="1" applyFill="1" applyBorder="1" applyAlignment="1">
      <alignment horizontal="center"/>
    </xf>
    <xf numFmtId="164" fontId="0" fillId="0" borderId="0" xfId="0" applyNumberFormat="1"/>
    <xf numFmtId="0" fontId="4" fillId="0" borderId="9" xfId="0" applyFont="1" applyBorder="1" applyAlignment="1"/>
    <xf numFmtId="10" fontId="0" fillId="0" borderId="15" xfId="2" applyNumberFormat="1" applyFont="1" applyBorder="1" applyAlignment="1">
      <alignment horizontal="center"/>
    </xf>
    <xf numFmtId="10" fontId="0" fillId="0" borderId="13" xfId="2" applyNumberFormat="1" applyFont="1" applyBorder="1" applyAlignment="1">
      <alignment horizontal="center"/>
    </xf>
    <xf numFmtId="10" fontId="0" fillId="0" borderId="14" xfId="2" applyNumberFormat="1" applyFont="1" applyBorder="1" applyAlignment="1">
      <alignment horizontal="center"/>
    </xf>
    <xf numFmtId="164" fontId="3" fillId="0" borderId="0" xfId="1" applyNumberFormat="1" applyFont="1" applyBorder="1"/>
    <xf numFmtId="164" fontId="3" fillId="0" borderId="6" xfId="1" applyNumberFormat="1" applyFont="1" applyBorder="1"/>
    <xf numFmtId="164" fontId="3" fillId="0" borderId="7" xfId="1" applyNumberFormat="1" applyFont="1" applyBorder="1"/>
    <xf numFmtId="164" fontId="3" fillId="0" borderId="3" xfId="1" applyNumberFormat="1" applyFont="1" applyBorder="1"/>
    <xf numFmtId="0" fontId="0" fillId="0" borderId="8" xfId="0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9" xfId="1" applyNumberFormat="1" applyFont="1" applyBorder="1"/>
    <xf numFmtId="164" fontId="3" fillId="0" borderId="9" xfId="1" applyNumberFormat="1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0" fontId="3" fillId="0" borderId="12" xfId="2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9" xfId="0" applyNumberFormat="1" applyBorder="1" applyAlignment="1"/>
    <xf numFmtId="166" fontId="0" fillId="0" borderId="10" xfId="0" applyNumberFormat="1" applyBorder="1" applyAlignment="1">
      <alignment horizontal="center"/>
    </xf>
    <xf numFmtId="0" fontId="3" fillId="2" borderId="12" xfId="0" applyFont="1" applyFill="1" applyBorder="1"/>
    <xf numFmtId="164" fontId="6" fillId="2" borderId="13" xfId="1" applyNumberFormat="1" applyFont="1" applyFill="1" applyBorder="1"/>
    <xf numFmtId="164" fontId="6" fillId="2" borderId="14" xfId="1" applyNumberFormat="1" applyFont="1" applyFill="1" applyBorder="1"/>
    <xf numFmtId="0" fontId="3" fillId="0" borderId="11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13" xfId="0" applyNumberFormat="1" applyBorder="1"/>
    <xf numFmtId="164" fontId="0" fillId="0" borderId="14" xfId="0" applyNumberFormat="1" applyBorder="1"/>
    <xf numFmtId="0" fontId="3" fillId="0" borderId="12" xfId="0" applyFont="1" applyBorder="1"/>
    <xf numFmtId="164" fontId="3" fillId="0" borderId="12" xfId="0" applyNumberFormat="1" applyFont="1" applyBorder="1"/>
    <xf numFmtId="164" fontId="3" fillId="0" borderId="11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8" xfId="0" applyNumberFormat="1" applyFont="1" applyBorder="1"/>
    <xf numFmtId="164" fontId="3" fillId="0" borderId="15" xfId="0" applyNumberFormat="1" applyFont="1" applyBorder="1"/>
    <xf numFmtId="164" fontId="3" fillId="0" borderId="13" xfId="0" applyNumberFormat="1" applyFont="1" applyBorder="1"/>
    <xf numFmtId="164" fontId="0" fillId="0" borderId="3" xfId="0" applyNumberFormat="1" applyBorder="1" applyAlignment="1"/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0" fontId="3" fillId="0" borderId="4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0" borderId="12" xfId="0" applyFont="1" applyFill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0" fontId="0" fillId="0" borderId="9" xfId="0" applyBorder="1"/>
    <xf numFmtId="0" fontId="0" fillId="0" borderId="13" xfId="0" applyBorder="1"/>
    <xf numFmtId="0" fontId="3" fillId="0" borderId="5" xfId="0" applyFont="1" applyBorder="1" applyAlignment="1">
      <alignment wrapText="1"/>
    </xf>
    <xf numFmtId="164" fontId="3" fillId="0" borderId="8" xfId="1" applyNumberFormat="1" applyFont="1" applyBorder="1"/>
    <xf numFmtId="164" fontId="3" fillId="0" borderId="5" xfId="1" applyNumberFormat="1" applyFont="1" applyBorder="1"/>
    <xf numFmtId="164" fontId="3" fillId="0" borderId="4" xfId="1" applyNumberFormat="1" applyFont="1" applyBorder="1"/>
    <xf numFmtId="0" fontId="3" fillId="0" borderId="13" xfId="0" applyFont="1" applyBorder="1"/>
    <xf numFmtId="2" fontId="0" fillId="3" borderId="8" xfId="0" applyNumberFormat="1" applyFill="1" applyBorder="1" applyAlignment="1">
      <alignment wrapText="1"/>
    </xf>
    <xf numFmtId="2" fontId="0" fillId="3" borderId="4" xfId="0" applyNumberFormat="1" applyFill="1" applyBorder="1" applyAlignment="1">
      <alignment wrapText="1"/>
    </xf>
    <xf numFmtId="2" fontId="0" fillId="3" borderId="5" xfId="0" applyNumberFormat="1" applyFill="1" applyBorder="1" applyAlignment="1">
      <alignment wrapText="1"/>
    </xf>
    <xf numFmtId="2" fontId="0" fillId="3" borderId="10" xfId="0" applyNumberFormat="1" applyFill="1" applyBorder="1"/>
    <xf numFmtId="2" fontId="0" fillId="3" borderId="6" xfId="0" applyNumberFormat="1" applyFill="1" applyBorder="1"/>
    <xf numFmtId="2" fontId="0" fillId="3" borderId="7" xfId="0" applyNumberFormat="1" applyFill="1" applyBorder="1"/>
    <xf numFmtId="164" fontId="0" fillId="3" borderId="8" xfId="0" applyNumberFormat="1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43" fontId="0" fillId="3" borderId="10" xfId="0" applyNumberFormat="1" applyFill="1" applyBorder="1"/>
    <xf numFmtId="43" fontId="0" fillId="3" borderId="6" xfId="0" applyNumberFormat="1" applyFill="1" applyBorder="1"/>
    <xf numFmtId="164" fontId="0" fillId="3" borderId="10" xfId="0" applyNumberFormat="1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165" fontId="0" fillId="3" borderId="5" xfId="2" applyNumberFormat="1" applyFont="1" applyFill="1" applyBorder="1"/>
    <xf numFmtId="164" fontId="6" fillId="2" borderId="12" xfId="1" applyNumberFormat="1" applyFont="1" applyFill="1" applyBorder="1"/>
    <xf numFmtId="164" fontId="0" fillId="3" borderId="4" xfId="1" applyNumberFormat="1" applyFont="1" applyFill="1" applyBorder="1"/>
    <xf numFmtId="164" fontId="0" fillId="3" borderId="5" xfId="1" applyNumberFormat="1" applyFont="1" applyFill="1" applyBorder="1"/>
    <xf numFmtId="164" fontId="0" fillId="3" borderId="12" xfId="0" applyNumberFormat="1" applyFill="1" applyBorder="1" applyAlignment="1">
      <alignment horizontal="center"/>
    </xf>
    <xf numFmtId="164" fontId="0" fillId="3" borderId="12" xfId="1" applyNumberFormat="1" applyFont="1" applyFill="1" applyBorder="1" applyAlignment="1">
      <alignment horizontal="center"/>
    </xf>
    <xf numFmtId="9" fontId="0" fillId="0" borderId="0" xfId="2" applyFont="1" applyFill="1" applyBorder="1"/>
    <xf numFmtId="9" fontId="0" fillId="0" borderId="13" xfId="2" applyFont="1" applyFill="1" applyBorder="1"/>
    <xf numFmtId="9" fontId="0" fillId="0" borderId="14" xfId="2" applyFont="1" applyFill="1" applyBorder="1"/>
    <xf numFmtId="9" fontId="3" fillId="0" borderId="12" xfId="0" applyNumberFormat="1" applyFont="1" applyBorder="1"/>
    <xf numFmtId="9" fontId="3" fillId="0" borderId="0" xfId="0" applyNumberFormat="1" applyFont="1" applyBorder="1"/>
    <xf numFmtId="0" fontId="3" fillId="0" borderId="0" xfId="0" applyFont="1" applyBorder="1"/>
    <xf numFmtId="9" fontId="0" fillId="3" borderId="10" xfId="2" applyFont="1" applyFill="1" applyBorder="1" applyAlignment="1">
      <alignment horizontal="center"/>
    </xf>
    <xf numFmtId="9" fontId="0" fillId="3" borderId="7" xfId="2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5" fontId="0" fillId="0" borderId="10" xfId="2" applyNumberFormat="1" applyFont="1" applyBorder="1" applyAlignment="1">
      <alignment horizontal="right"/>
    </xf>
    <xf numFmtId="165" fontId="0" fillId="0" borderId="7" xfId="2" applyNumberFormat="1" applyFont="1" applyBorder="1" applyAlignment="1">
      <alignment horizontal="right"/>
    </xf>
    <xf numFmtId="165" fontId="0" fillId="0" borderId="9" xfId="2" applyNumberFormat="1" applyFont="1" applyBorder="1" applyAlignment="1">
      <alignment horizontal="right"/>
    </xf>
    <xf numFmtId="165" fontId="0" fillId="0" borderId="3" xfId="2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9" fontId="0" fillId="0" borderId="9" xfId="2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9" fontId="0" fillId="0" borderId="7" xfId="2" applyFont="1" applyBorder="1" applyAlignment="1">
      <alignment horizontal="center"/>
    </xf>
    <xf numFmtId="165" fontId="0" fillId="0" borderId="11" xfId="2" applyNumberFormat="1" applyFont="1" applyBorder="1" applyAlignment="1">
      <alignment horizontal="right"/>
    </xf>
    <xf numFmtId="165" fontId="0" fillId="0" borderId="2" xfId="2" applyNumberFormat="1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11" xfId="2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Consumption Totals by Sector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Projections'!$C$53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Projections'!$E$53:$AS$53</c:f>
              <c:numCache>
                <c:formatCode>_(* #,##0_);_(* \(#,##0\);_(* "-"??_);_(@_)</c:formatCode>
                <c:ptCount val="41"/>
                <c:pt idx="0">
                  <c:v>955485.58369880752</c:v>
                </c:pt>
                <c:pt idx="1">
                  <c:v>865485.39175524737</c:v>
                </c:pt>
                <c:pt idx="2">
                  <c:v>804809.7788473824</c:v>
                </c:pt>
                <c:pt idx="3">
                  <c:v>863935.51842108392</c:v>
                </c:pt>
                <c:pt idx="4">
                  <c:v>854064.98098381353</c:v>
                </c:pt>
                <c:pt idx="5">
                  <c:v>853256.76266312948</c:v>
                </c:pt>
                <c:pt idx="6">
                  <c:v>852994.09377466911</c:v>
                </c:pt>
                <c:pt idx="7">
                  <c:v>853875.6664859578</c:v>
                </c:pt>
                <c:pt idx="8">
                  <c:v>855747.54529776052</c:v>
                </c:pt>
                <c:pt idx="9">
                  <c:v>859730.79668526852</c:v>
                </c:pt>
                <c:pt idx="10">
                  <c:v>865675.60884919891</c:v>
                </c:pt>
                <c:pt idx="11">
                  <c:v>861406.15038929414</c:v>
                </c:pt>
                <c:pt idx="12">
                  <c:v>863969.70729919721</c:v>
                </c:pt>
                <c:pt idx="13">
                  <c:v>867176.42000347504</c:v>
                </c:pt>
                <c:pt idx="14">
                  <c:v>870878.18385978614</c:v>
                </c:pt>
                <c:pt idx="15">
                  <c:v>875252.18760446075</c:v>
                </c:pt>
                <c:pt idx="16">
                  <c:v>879470.58383118617</c:v>
                </c:pt>
                <c:pt idx="17">
                  <c:v>884177.76951779914</c:v>
                </c:pt>
                <c:pt idx="18">
                  <c:v>888590.66438314121</c:v>
                </c:pt>
                <c:pt idx="19">
                  <c:v>893013.84446965088</c:v>
                </c:pt>
                <c:pt idx="20">
                  <c:v>899253.48572919471</c:v>
                </c:pt>
                <c:pt idx="21">
                  <c:v>902405.07628367073</c:v>
                </c:pt>
                <c:pt idx="22">
                  <c:v>906952.4694871119</c:v>
                </c:pt>
                <c:pt idx="23">
                  <c:v>911581.17413229775</c:v>
                </c:pt>
                <c:pt idx="24">
                  <c:v>916264.64963260363</c:v>
                </c:pt>
                <c:pt idx="25">
                  <c:v>920808.51826009364</c:v>
                </c:pt>
                <c:pt idx="26">
                  <c:v>925853.4592967463</c:v>
                </c:pt>
                <c:pt idx="27">
                  <c:v>931409.80810237234</c:v>
                </c:pt>
                <c:pt idx="28">
                  <c:v>937156.65020200924</c:v>
                </c:pt>
                <c:pt idx="29">
                  <c:v>943529.79889775394</c:v>
                </c:pt>
                <c:pt idx="30">
                  <c:v>947740.99769922078</c:v>
                </c:pt>
                <c:pt idx="31">
                  <c:v>948132.13114990655</c:v>
                </c:pt>
                <c:pt idx="32">
                  <c:v>948561.76783041726</c:v>
                </c:pt>
                <c:pt idx="33">
                  <c:v>949029.64097180869</c:v>
                </c:pt>
                <c:pt idx="34">
                  <c:v>949535.48921285057</c:v>
                </c:pt>
                <c:pt idx="35">
                  <c:v>950079.05650458508</c:v>
                </c:pt>
                <c:pt idx="36">
                  <c:v>950660.09201685153</c:v>
                </c:pt>
                <c:pt idx="37">
                  <c:v>951278.35004673735</c:v>
                </c:pt>
                <c:pt idx="38">
                  <c:v>951933.589928912</c:v>
                </c:pt>
                <c:pt idx="39">
                  <c:v>952625.57594780717</c:v>
                </c:pt>
                <c:pt idx="40">
                  <c:v>953354.07725160406</c:v>
                </c:pt>
              </c:numCache>
            </c:numRef>
          </c:val>
        </c:ser>
        <c:ser>
          <c:idx val="1"/>
          <c:order val="1"/>
          <c:tx>
            <c:strRef>
              <c:f>'Energy Use Projections'!$C$54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Projections'!$E$54:$AS$54</c:f>
              <c:numCache>
                <c:formatCode>_(* #,##0_);_(* \(#,##0\);_(* "-"??_);_(@_)</c:formatCode>
                <c:ptCount val="41"/>
                <c:pt idx="0">
                  <c:v>608675.11525736633</c:v>
                </c:pt>
                <c:pt idx="1">
                  <c:v>575502.04264550819</c:v>
                </c:pt>
                <c:pt idx="2">
                  <c:v>556306.94621719979</c:v>
                </c:pt>
                <c:pt idx="3">
                  <c:v>585904.53612285247</c:v>
                </c:pt>
                <c:pt idx="4">
                  <c:v>588691.85595395637</c:v>
                </c:pt>
                <c:pt idx="5">
                  <c:v>593877.76804074366</c:v>
                </c:pt>
                <c:pt idx="6">
                  <c:v>596714.12104038568</c:v>
                </c:pt>
                <c:pt idx="7">
                  <c:v>599258.07567149622</c:v>
                </c:pt>
                <c:pt idx="8">
                  <c:v>602050.89222590264</c:v>
                </c:pt>
                <c:pt idx="9">
                  <c:v>606401.09497005958</c:v>
                </c:pt>
                <c:pt idx="10">
                  <c:v>614651.99796768837</c:v>
                </c:pt>
                <c:pt idx="11">
                  <c:v>614383.9289207625</c:v>
                </c:pt>
                <c:pt idx="12">
                  <c:v>618186.90124295652</c:v>
                </c:pt>
                <c:pt idx="13">
                  <c:v>622293.66978874267</c:v>
                </c:pt>
                <c:pt idx="14">
                  <c:v>626796.25244163792</c:v>
                </c:pt>
                <c:pt idx="15">
                  <c:v>632178.92072117759</c:v>
                </c:pt>
                <c:pt idx="16">
                  <c:v>637540.95528347488</c:v>
                </c:pt>
                <c:pt idx="17">
                  <c:v>643004.02836384124</c:v>
                </c:pt>
                <c:pt idx="18">
                  <c:v>648049.42526557972</c:v>
                </c:pt>
                <c:pt idx="19">
                  <c:v>653236.53200714197</c:v>
                </c:pt>
                <c:pt idx="20">
                  <c:v>658799.91197505814</c:v>
                </c:pt>
                <c:pt idx="21">
                  <c:v>662252.66872532293</c:v>
                </c:pt>
                <c:pt idx="22">
                  <c:v>667254.44117122772</c:v>
                </c:pt>
                <c:pt idx="23">
                  <c:v>672599.34590195911</c:v>
                </c:pt>
                <c:pt idx="24">
                  <c:v>677842.95693591982</c:v>
                </c:pt>
                <c:pt idx="25">
                  <c:v>682807.93304103182</c:v>
                </c:pt>
                <c:pt idx="26">
                  <c:v>687927.38493847265</c:v>
                </c:pt>
                <c:pt idx="27">
                  <c:v>693032.35226126597</c:v>
                </c:pt>
                <c:pt idx="28">
                  <c:v>698144.81010747026</c:v>
                </c:pt>
                <c:pt idx="29">
                  <c:v>703666.3240779324</c:v>
                </c:pt>
                <c:pt idx="30">
                  <c:v>707351.2637331225</c:v>
                </c:pt>
                <c:pt idx="31">
                  <c:v>710962.64541699225</c:v>
                </c:pt>
                <c:pt idx="32">
                  <c:v>714596.28903928935</c:v>
                </c:pt>
                <c:pt idx="33">
                  <c:v>718252.34070514783</c:v>
                </c:pt>
                <c:pt idx="34">
                  <c:v>721930.94749564561</c:v>
                </c:pt>
                <c:pt idx="35">
                  <c:v>725632.25747435412</c:v>
                </c:pt>
                <c:pt idx="36">
                  <c:v>729356.41969393264</c:v>
                </c:pt>
                <c:pt idx="37">
                  <c:v>733103.58420276607</c:v>
                </c:pt>
                <c:pt idx="38">
                  <c:v>736873.90205164766</c:v>
                </c:pt>
                <c:pt idx="39">
                  <c:v>740667.5253005072</c:v>
                </c:pt>
                <c:pt idx="40">
                  <c:v>744484.60702518304</c:v>
                </c:pt>
              </c:numCache>
            </c:numRef>
          </c:val>
        </c:ser>
        <c:ser>
          <c:idx val="2"/>
          <c:order val="2"/>
          <c:tx>
            <c:strRef>
              <c:f>'Energy Use Projections'!$C$55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Projections'!$E$55:$AS$55</c:f>
              <c:numCache>
                <c:formatCode>_(* #,##0_);_(* \(#,##0\);_(* "-"??_);_(@_)</c:formatCode>
                <c:ptCount val="41"/>
                <c:pt idx="0">
                  <c:v>492087.18428196176</c:v>
                </c:pt>
                <c:pt idx="1">
                  <c:v>510205.14673304744</c:v>
                </c:pt>
                <c:pt idx="2">
                  <c:v>554044.36640307331</c:v>
                </c:pt>
                <c:pt idx="3">
                  <c:v>523779.2043875524</c:v>
                </c:pt>
                <c:pt idx="4">
                  <c:v>529303.21948332421</c:v>
                </c:pt>
                <c:pt idx="5">
                  <c:v>552318.35048141237</c:v>
                </c:pt>
                <c:pt idx="6">
                  <c:v>566214.86255583446</c:v>
                </c:pt>
                <c:pt idx="7">
                  <c:v>580471.38144115417</c:v>
                </c:pt>
                <c:pt idx="8">
                  <c:v>587504.21658286941</c:v>
                </c:pt>
                <c:pt idx="9">
                  <c:v>595280.44076851173</c:v>
                </c:pt>
                <c:pt idx="10">
                  <c:v>604479.50527523854</c:v>
                </c:pt>
                <c:pt idx="11">
                  <c:v>604255.49232753308</c:v>
                </c:pt>
                <c:pt idx="12">
                  <c:v>609765.08985130989</c:v>
                </c:pt>
                <c:pt idx="13">
                  <c:v>611230.5127602811</c:v>
                </c:pt>
                <c:pt idx="14">
                  <c:v>612295.78597289289</c:v>
                </c:pt>
                <c:pt idx="15">
                  <c:v>611830.67059017578</c:v>
                </c:pt>
                <c:pt idx="16">
                  <c:v>611441.25399148231</c:v>
                </c:pt>
                <c:pt idx="17">
                  <c:v>608314.94233493507</c:v>
                </c:pt>
                <c:pt idx="18">
                  <c:v>606355.40999255981</c:v>
                </c:pt>
                <c:pt idx="19">
                  <c:v>604924.50412896089</c:v>
                </c:pt>
                <c:pt idx="20">
                  <c:v>605237.51753264642</c:v>
                </c:pt>
                <c:pt idx="21">
                  <c:v>603642.88259557541</c:v>
                </c:pt>
                <c:pt idx="22">
                  <c:v>602975.50159501983</c:v>
                </c:pt>
                <c:pt idx="23">
                  <c:v>602114.4950568924</c:v>
                </c:pt>
                <c:pt idx="24">
                  <c:v>601632.87387356767</c:v>
                </c:pt>
                <c:pt idx="25">
                  <c:v>601291.59240532259</c:v>
                </c:pt>
                <c:pt idx="26">
                  <c:v>600878.78355346713</c:v>
                </c:pt>
                <c:pt idx="27">
                  <c:v>600887.61739460123</c:v>
                </c:pt>
                <c:pt idx="28">
                  <c:v>601422.8814271352</c:v>
                </c:pt>
                <c:pt idx="29">
                  <c:v>602802.51304926921</c:v>
                </c:pt>
                <c:pt idx="30">
                  <c:v>602371.40380324563</c:v>
                </c:pt>
                <c:pt idx="31">
                  <c:v>606450.68757234886</c:v>
                </c:pt>
                <c:pt idx="32">
                  <c:v>610557.9345933767</c:v>
                </c:pt>
                <c:pt idx="33">
                  <c:v>614693.33874380821</c:v>
                </c:pt>
                <c:pt idx="34">
                  <c:v>618857.09525935585</c:v>
                </c:pt>
                <c:pt idx="35">
                  <c:v>623049.40074356948</c:v>
                </c:pt>
                <c:pt idx="36">
                  <c:v>627270.45317750936</c:v>
                </c:pt>
                <c:pt idx="37">
                  <c:v>631520.45192948752</c:v>
                </c:pt>
                <c:pt idx="38">
                  <c:v>635799.59776487784</c:v>
                </c:pt>
                <c:pt idx="39">
                  <c:v>640108.09285599808</c:v>
                </c:pt>
                <c:pt idx="40">
                  <c:v>644446.14079206064</c:v>
                </c:pt>
              </c:numCache>
            </c:numRef>
          </c:val>
        </c:ser>
        <c:ser>
          <c:idx val="3"/>
          <c:order val="3"/>
          <c:tx>
            <c:strRef>
              <c:f>'Energy Use Projections'!$C$56</c:f>
              <c:strCache>
                <c:ptCount val="1"/>
                <c:pt idx="0">
                  <c:v>Public Authority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Projections'!$E$56:$AS$56</c:f>
              <c:numCache>
                <c:formatCode>_(* #,##0_);_(* \(#,##0\);_(* "-"??_);_(@_)</c:formatCode>
                <c:ptCount val="41"/>
                <c:pt idx="0">
                  <c:v>105237.5841897272</c:v>
                </c:pt>
                <c:pt idx="1">
                  <c:v>104556.96167825119</c:v>
                </c:pt>
                <c:pt idx="2">
                  <c:v>92580.192731338</c:v>
                </c:pt>
                <c:pt idx="3">
                  <c:v>100917.1488216224</c:v>
                </c:pt>
                <c:pt idx="4">
                  <c:v>100833.50945253926</c:v>
                </c:pt>
                <c:pt idx="5">
                  <c:v>102348.54175133174</c:v>
                </c:pt>
                <c:pt idx="6">
                  <c:v>103246.88703702978</c:v>
                </c:pt>
                <c:pt idx="7">
                  <c:v>104189.9043181852</c:v>
                </c:pt>
                <c:pt idx="8">
                  <c:v>104787.22589731746</c:v>
                </c:pt>
                <c:pt idx="9">
                  <c:v>105610.01184796118</c:v>
                </c:pt>
                <c:pt idx="10">
                  <c:v>106827.25170039924</c:v>
                </c:pt>
                <c:pt idx="11">
                  <c:v>106592.3160737471</c:v>
                </c:pt>
                <c:pt idx="12">
                  <c:v>107205.25809102118</c:v>
                </c:pt>
                <c:pt idx="13">
                  <c:v>107645.77678817161</c:v>
                </c:pt>
                <c:pt idx="14">
                  <c:v>108114.86234172105</c:v>
                </c:pt>
                <c:pt idx="15">
                  <c:v>108582.27094836853</c:v>
                </c:pt>
                <c:pt idx="16">
                  <c:v>109040.51139813193</c:v>
                </c:pt>
                <c:pt idx="17">
                  <c:v>109394.10413702537</c:v>
                </c:pt>
                <c:pt idx="18">
                  <c:v>109766.53161852175</c:v>
                </c:pt>
                <c:pt idx="19">
                  <c:v>110174.10815188424</c:v>
                </c:pt>
                <c:pt idx="20">
                  <c:v>110785.38998141637</c:v>
                </c:pt>
                <c:pt idx="21">
                  <c:v>111031.97194337506</c:v>
                </c:pt>
                <c:pt idx="22">
                  <c:v>111475.70973939756</c:v>
                </c:pt>
                <c:pt idx="23">
                  <c:v>111927.75933777352</c:v>
                </c:pt>
                <c:pt idx="24">
                  <c:v>112392.33294467462</c:v>
                </c:pt>
                <c:pt idx="25">
                  <c:v>112843.90625255954</c:v>
                </c:pt>
                <c:pt idx="26">
                  <c:v>113319.03632488531</c:v>
                </c:pt>
                <c:pt idx="27">
                  <c:v>113835.15162214424</c:v>
                </c:pt>
                <c:pt idx="28">
                  <c:v>114388.48742476336</c:v>
                </c:pt>
                <c:pt idx="29">
                  <c:v>115048.31365273171</c:v>
                </c:pt>
                <c:pt idx="30">
                  <c:v>115408.45979347985</c:v>
                </c:pt>
                <c:pt idx="31">
                  <c:v>115770.25334272021</c:v>
                </c:pt>
                <c:pt idx="32">
                  <c:v>116133.58917273392</c:v>
                </c:pt>
                <c:pt idx="33">
                  <c:v>116498.47445637215</c:v>
                </c:pt>
                <c:pt idx="34">
                  <c:v>116864.91640049065</c:v>
                </c:pt>
                <c:pt idx="35">
                  <c:v>117232.92224611167</c:v>
                </c:pt>
                <c:pt idx="36">
                  <c:v>117602.49926858651</c:v>
                </c:pt>
                <c:pt idx="37">
                  <c:v>117973.65477775893</c:v>
                </c:pt>
                <c:pt idx="38">
                  <c:v>118346.39611812928</c:v>
                </c:pt>
                <c:pt idx="39">
                  <c:v>118720.73066901957</c:v>
                </c:pt>
                <c:pt idx="40">
                  <c:v>119096.66584473899</c:v>
                </c:pt>
              </c:numCache>
            </c:numRef>
          </c:val>
        </c:ser>
        <c:ser>
          <c:idx val="4"/>
          <c:order val="4"/>
          <c:tx>
            <c:strRef>
              <c:f>'Energy Use Projections'!$C$57</c:f>
              <c:strCache>
                <c:ptCount val="1"/>
                <c:pt idx="0">
                  <c:v>Transportation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Projections'!$E$57:$AS$57</c:f>
              <c:numCache>
                <c:formatCode>_(* #,##0_);_(* \(#,##0\);_(* "-"??_);_(@_)</c:formatCode>
                <c:ptCount val="41"/>
                <c:pt idx="0">
                  <c:v>1036359.0082452877</c:v>
                </c:pt>
                <c:pt idx="1">
                  <c:v>1024718.3085194117</c:v>
                </c:pt>
                <c:pt idx="2">
                  <c:v>985025.1291014828</c:v>
                </c:pt>
                <c:pt idx="3">
                  <c:v>984145.40795584559</c:v>
                </c:pt>
                <c:pt idx="4">
                  <c:v>971447.757846514</c:v>
                </c:pt>
                <c:pt idx="5">
                  <c:v>969138.88228277175</c:v>
                </c:pt>
                <c:pt idx="6">
                  <c:v>966057.6005596777</c:v>
                </c:pt>
                <c:pt idx="7">
                  <c:v>962666.16792462801</c:v>
                </c:pt>
                <c:pt idx="8">
                  <c:v>958716.50111823354</c:v>
                </c:pt>
                <c:pt idx="9">
                  <c:v>953695.51473022427</c:v>
                </c:pt>
                <c:pt idx="10">
                  <c:v>955156.61571730976</c:v>
                </c:pt>
                <c:pt idx="11">
                  <c:v>938675.34682081197</c:v>
                </c:pt>
                <c:pt idx="12">
                  <c:v>927831.00755462609</c:v>
                </c:pt>
                <c:pt idx="13">
                  <c:v>917568.87812774978</c:v>
                </c:pt>
                <c:pt idx="14">
                  <c:v>905478.73790198471</c:v>
                </c:pt>
                <c:pt idx="15">
                  <c:v>894090.63573922939</c:v>
                </c:pt>
                <c:pt idx="16">
                  <c:v>883558.15013660025</c:v>
                </c:pt>
                <c:pt idx="17">
                  <c:v>872785.64277316886</c:v>
                </c:pt>
                <c:pt idx="18">
                  <c:v>863965.05005432945</c:v>
                </c:pt>
                <c:pt idx="19">
                  <c:v>856424.05634521216</c:v>
                </c:pt>
                <c:pt idx="20">
                  <c:v>851829.35865232069</c:v>
                </c:pt>
                <c:pt idx="21">
                  <c:v>844965.54769008828</c:v>
                </c:pt>
                <c:pt idx="22">
                  <c:v>840271.42046041321</c:v>
                </c:pt>
                <c:pt idx="23">
                  <c:v>836265.51439848205</c:v>
                </c:pt>
                <c:pt idx="24">
                  <c:v>833391.05538066919</c:v>
                </c:pt>
                <c:pt idx="25">
                  <c:v>831145.29381647438</c:v>
                </c:pt>
                <c:pt idx="26">
                  <c:v>829515.74700681469</c:v>
                </c:pt>
                <c:pt idx="27">
                  <c:v>828784.21527721034</c:v>
                </c:pt>
                <c:pt idx="28">
                  <c:v>828936.48759202822</c:v>
                </c:pt>
                <c:pt idx="29">
                  <c:v>829819.83170705941</c:v>
                </c:pt>
                <c:pt idx="30">
                  <c:v>828082.68895813241</c:v>
                </c:pt>
                <c:pt idx="31">
                  <c:v>822470.82987301424</c:v>
                </c:pt>
                <c:pt idx="32">
                  <c:v>816938.2805216203</c:v>
                </c:pt>
                <c:pt idx="33">
                  <c:v>811484.49361955735</c:v>
                </c:pt>
                <c:pt idx="34">
                  <c:v>806108.92948066292</c:v>
                </c:pt>
                <c:pt idx="35">
                  <c:v>800811.05596366536</c:v>
                </c:pt>
                <c:pt idx="36">
                  <c:v>795590.3484195713</c:v>
                </c:pt>
                <c:pt idx="37">
                  <c:v>790446.28963977692</c:v>
                </c:pt>
                <c:pt idx="38">
                  <c:v>785378.36980489618</c:v>
                </c:pt>
                <c:pt idx="39">
                  <c:v>780386.08643430227</c:v>
                </c:pt>
                <c:pt idx="40">
                  <c:v>775468.94433637708</c:v>
                </c:pt>
              </c:numCache>
            </c:numRef>
          </c:val>
        </c:ser>
        <c:ser>
          <c:idx val="5"/>
          <c:order val="5"/>
          <c:tx>
            <c:strRef>
              <c:f>'Energy Use Projections'!$C$58</c:f>
              <c:strCache>
                <c:ptCount val="1"/>
                <c:pt idx="0">
                  <c:v>Wastewater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Projections'!$E$58:$AS$58</c:f>
              <c:numCache>
                <c:formatCode>_(* #,##0_);_(* \(#,##0\);_(* "-"??_);_(@_)</c:formatCode>
                <c:ptCount val="41"/>
                <c:pt idx="0">
                  <c:v>6670.2843607818195</c:v>
                </c:pt>
                <c:pt idx="1">
                  <c:v>7559.794082582107</c:v>
                </c:pt>
                <c:pt idx="2">
                  <c:v>8792.5848741928803</c:v>
                </c:pt>
                <c:pt idx="3">
                  <c:v>7511.4698422229976</c:v>
                </c:pt>
                <c:pt idx="4">
                  <c:v>7582.3637817713061</c:v>
                </c:pt>
                <c:pt idx="5">
                  <c:v>7666.7734700392975</c:v>
                </c:pt>
                <c:pt idx="6">
                  <c:v>7737.9916107152812</c:v>
                </c:pt>
                <c:pt idx="7">
                  <c:v>7825.6343485480575</c:v>
                </c:pt>
                <c:pt idx="8">
                  <c:v>7908.1906013923781</c:v>
                </c:pt>
                <c:pt idx="9">
                  <c:v>8008.6298270950383</c:v>
                </c:pt>
                <c:pt idx="10">
                  <c:v>8119.4205166264619</c:v>
                </c:pt>
                <c:pt idx="11">
                  <c:v>8126.3945876389134</c:v>
                </c:pt>
                <c:pt idx="12">
                  <c:v>8201.4043364128247</c:v>
                </c:pt>
                <c:pt idx="13">
                  <c:v>8270.0756005412422</c:v>
                </c:pt>
                <c:pt idx="14">
                  <c:v>8338.2871654713199</c:v>
                </c:pt>
                <c:pt idx="15">
                  <c:v>8407.691947901043</c:v>
                </c:pt>
                <c:pt idx="16">
                  <c:v>8478.2114934317015</c:v>
                </c:pt>
                <c:pt idx="17">
                  <c:v>8534.9858491459818</c:v>
                </c:pt>
                <c:pt idx="18">
                  <c:v>8595.3146867291362</c:v>
                </c:pt>
                <c:pt idx="19">
                  <c:v>8657.5456985447836</c:v>
                </c:pt>
                <c:pt idx="20">
                  <c:v>8733.4645599835712</c:v>
                </c:pt>
                <c:pt idx="21">
                  <c:v>8780.5464981668883</c:v>
                </c:pt>
                <c:pt idx="22">
                  <c:v>8843.5560767520728</c:v>
                </c:pt>
                <c:pt idx="23">
                  <c:v>8909.0895288711199</c:v>
                </c:pt>
                <c:pt idx="24">
                  <c:v>8978.0890709560063</c:v>
                </c:pt>
                <c:pt idx="25">
                  <c:v>9044.6100025632295</c:v>
                </c:pt>
                <c:pt idx="26">
                  <c:v>9116.7641506996642</c:v>
                </c:pt>
                <c:pt idx="27">
                  <c:v>9196.2766453888689</c:v>
                </c:pt>
                <c:pt idx="28">
                  <c:v>9278.2982393766633</c:v>
                </c:pt>
                <c:pt idx="29">
                  <c:v>9362.613424585239</c:v>
                </c:pt>
                <c:pt idx="30">
                  <c:v>9424.233990214645</c:v>
                </c:pt>
                <c:pt idx="31">
                  <c:v>9533.435900709319</c:v>
                </c:pt>
                <c:pt idx="32">
                  <c:v>9643.9031721095125</c:v>
                </c:pt>
                <c:pt idx="33">
                  <c:v>9755.6504665966295</c:v>
                </c:pt>
                <c:pt idx="34">
                  <c:v>9868.6926162479194</c:v>
                </c:pt>
                <c:pt idx="35">
                  <c:v>9983.0446250051227</c:v>
                </c:pt>
                <c:pt idx="36">
                  <c:v>10098.721670665926</c:v>
                </c:pt>
                <c:pt idx="37">
                  <c:v>10215.739106898489</c:v>
                </c:pt>
                <c:pt idx="38">
                  <c:v>10334.112465279319</c:v>
                </c:pt>
                <c:pt idx="39">
                  <c:v>10453.857457354758</c:v>
                </c:pt>
                <c:pt idx="40">
                  <c:v>10574.989976726354</c:v>
                </c:pt>
              </c:numCache>
            </c:numRef>
          </c:val>
        </c:ser>
        <c:marker val="1"/>
        <c:axId val="89640320"/>
        <c:axId val="89650304"/>
      </c:lineChart>
      <c:catAx>
        <c:axId val="89640320"/>
        <c:scaling>
          <c:orientation val="minMax"/>
        </c:scaling>
        <c:axPos val="b"/>
        <c:numFmt formatCode="General" sourceLinked="1"/>
        <c:tickLblPos val="nextTo"/>
        <c:crossAx val="89650304"/>
        <c:crosses val="autoZero"/>
        <c:auto val="1"/>
        <c:lblAlgn val="ctr"/>
        <c:lblOffset val="100"/>
      </c:catAx>
      <c:valAx>
        <c:axId val="8965030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9640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Natural Gas Emissions by Sector (kg CO2e)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'Emissions Projections'!$B$67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Projections'!$F$67:$AT$67</c:f>
              <c:numCache>
                <c:formatCode>_(* #,##0_);_(* \(#,##0\);_(* "-"??_);_(@_)</c:formatCode>
                <c:ptCount val="41"/>
                <c:pt idx="0">
                  <c:v>17901.912130144847</c:v>
                </c:pt>
                <c:pt idx="1">
                  <c:v>15707.569239973707</c:v>
                </c:pt>
                <c:pt idx="2">
                  <c:v>14360.696539438</c:v>
                </c:pt>
                <c:pt idx="3">
                  <c:v>16545.386434534659</c:v>
                </c:pt>
                <c:pt idx="4">
                  <c:v>16038.568423097202</c:v>
                </c:pt>
                <c:pt idx="5">
                  <c:v>15982.015275192014</c:v>
                </c:pt>
                <c:pt idx="6">
                  <c:v>15891.897316959596</c:v>
                </c:pt>
                <c:pt idx="7">
                  <c:v>15781.099981343285</c:v>
                </c:pt>
                <c:pt idx="8">
                  <c:v>15660.336843119163</c:v>
                </c:pt>
                <c:pt idx="9">
                  <c:v>15575.498848986119</c:v>
                </c:pt>
                <c:pt idx="10">
                  <c:v>15628.57949496155</c:v>
                </c:pt>
                <c:pt idx="11">
                  <c:v>15460.398771890083</c:v>
                </c:pt>
                <c:pt idx="12">
                  <c:v>15391.65445296146</c:v>
                </c:pt>
                <c:pt idx="13">
                  <c:v>15318.840303914132</c:v>
                </c:pt>
                <c:pt idx="14">
                  <c:v>15256.686231851347</c:v>
                </c:pt>
                <c:pt idx="15">
                  <c:v>15208.349835871153</c:v>
                </c:pt>
                <c:pt idx="16">
                  <c:v>15157.674945754248</c:v>
                </c:pt>
                <c:pt idx="17">
                  <c:v>15106.962640474952</c:v>
                </c:pt>
                <c:pt idx="18">
                  <c:v>15046.653339988723</c:v>
                </c:pt>
                <c:pt idx="19">
                  <c:v>14982.328235616103</c:v>
                </c:pt>
                <c:pt idx="20">
                  <c:v>14941.950631308628</c:v>
                </c:pt>
                <c:pt idx="21">
                  <c:v>14845.532850309904</c:v>
                </c:pt>
                <c:pt idx="22">
                  <c:v>14767.630203030903</c:v>
                </c:pt>
                <c:pt idx="23">
                  <c:v>14687.191346168305</c:v>
                </c:pt>
                <c:pt idx="24">
                  <c:v>14603.083379777589</c:v>
                </c:pt>
                <c:pt idx="25">
                  <c:v>14516.983277298414</c:v>
                </c:pt>
                <c:pt idx="26">
                  <c:v>14429.204524080795</c:v>
                </c:pt>
                <c:pt idx="27">
                  <c:v>14344.397345548792</c:v>
                </c:pt>
                <c:pt idx="28">
                  <c:v>14261.924164157093</c:v>
                </c:pt>
                <c:pt idx="29">
                  <c:v>14198.58561792507</c:v>
                </c:pt>
                <c:pt idx="30">
                  <c:v>14100.172132330503</c:v>
                </c:pt>
                <c:pt idx="31">
                  <c:v>13988.417341691995</c:v>
                </c:pt>
                <c:pt idx="32">
                  <c:v>13877.548294370194</c:v>
                </c:pt>
                <c:pt idx="33">
                  <c:v>13767.557970162939</c:v>
                </c:pt>
                <c:pt idx="34">
                  <c:v>13658.439404508608</c:v>
                </c:pt>
                <c:pt idx="35">
                  <c:v>13550.185688045125</c:v>
                </c:pt>
                <c:pt idx="36">
                  <c:v>13442.789966172464</c:v>
                </c:pt>
                <c:pt idx="37">
                  <c:v>13336.24543861862</c:v>
                </c:pt>
                <c:pt idx="38">
                  <c:v>13230.545359009006</c:v>
                </c:pt>
                <c:pt idx="39">
                  <c:v>13125.683034439287</c:v>
                </c:pt>
                <c:pt idx="40">
                  <c:v>13021.65182505158</c:v>
                </c:pt>
              </c:numCache>
            </c:numRef>
          </c:val>
        </c:ser>
        <c:ser>
          <c:idx val="1"/>
          <c:order val="1"/>
          <c:tx>
            <c:strRef>
              <c:f>'Emissions Projections'!$C$54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Projections'!$F$68:$AT$68</c:f>
              <c:numCache>
                <c:formatCode>_(* #,##0_);_(* \(#,##0\);_(* "-"??_);_(@_)</c:formatCode>
                <c:ptCount val="41"/>
                <c:pt idx="0">
                  <c:v>11598.53807689209</c:v>
                </c:pt>
                <c:pt idx="1">
                  <c:v>10488.305299773714</c:v>
                </c:pt>
                <c:pt idx="2">
                  <c:v>9588.9674157681311</c:v>
                </c:pt>
                <c:pt idx="3">
                  <c:v>11183.024056938246</c:v>
                </c:pt>
                <c:pt idx="4">
                  <c:v>11143.27228896196</c:v>
                </c:pt>
                <c:pt idx="5">
                  <c:v>11369.441255508158</c:v>
                </c:pt>
                <c:pt idx="6">
                  <c:v>11391.554183559347</c:v>
                </c:pt>
                <c:pt idx="7">
                  <c:v>11376.052025715022</c:v>
                </c:pt>
                <c:pt idx="8">
                  <c:v>11344.250891297628</c:v>
                </c:pt>
                <c:pt idx="9">
                  <c:v>11347.730543986576</c:v>
                </c:pt>
                <c:pt idx="10">
                  <c:v>11437.576407322025</c:v>
                </c:pt>
                <c:pt idx="11">
                  <c:v>11377.582653913085</c:v>
                </c:pt>
                <c:pt idx="12">
                  <c:v>11389.018212445775</c:v>
                </c:pt>
                <c:pt idx="13">
                  <c:v>11396.164871625131</c:v>
                </c:pt>
                <c:pt idx="14">
                  <c:v>11415.635420415612</c:v>
                </c:pt>
                <c:pt idx="15">
                  <c:v>11454.799032028728</c:v>
                </c:pt>
                <c:pt idx="16">
                  <c:v>11491.749543813701</c:v>
                </c:pt>
                <c:pt idx="17">
                  <c:v>11539.355810974439</c:v>
                </c:pt>
                <c:pt idx="18">
                  <c:v>11585.41506949002</c:v>
                </c:pt>
                <c:pt idx="19">
                  <c:v>11634.396443621725</c:v>
                </c:pt>
                <c:pt idx="20">
                  <c:v>11705.786823180671</c:v>
                </c:pt>
                <c:pt idx="21">
                  <c:v>11740.082319671152</c:v>
                </c:pt>
                <c:pt idx="22">
                  <c:v>11801.474895099147</c:v>
                </c:pt>
                <c:pt idx="23">
                  <c:v>11867.104550184864</c:v>
                </c:pt>
                <c:pt idx="24">
                  <c:v>11922.48415964314</c:v>
                </c:pt>
                <c:pt idx="25">
                  <c:v>11968.19534929399</c:v>
                </c:pt>
                <c:pt idx="26">
                  <c:v>12007.218603615576</c:v>
                </c:pt>
                <c:pt idx="27">
                  <c:v>12048.393784635256</c:v>
                </c:pt>
                <c:pt idx="28">
                  <c:v>12093.780298782847</c:v>
                </c:pt>
                <c:pt idx="29">
                  <c:v>12172.667985425662</c:v>
                </c:pt>
                <c:pt idx="30">
                  <c:v>12227.702756799532</c:v>
                </c:pt>
                <c:pt idx="31">
                  <c:v>12249.252684217496</c:v>
                </c:pt>
                <c:pt idx="32">
                  <c:v>12270.840590917502</c:v>
                </c:pt>
                <c:pt idx="33">
                  <c:v>12292.466543833689</c:v>
                </c:pt>
                <c:pt idx="34">
                  <c:v>12314.130610018163</c:v>
                </c:pt>
                <c:pt idx="35">
                  <c:v>12335.832856641196</c:v>
                </c:pt>
                <c:pt idx="36">
                  <c:v>12357.57335099145</c:v>
                </c:pt>
                <c:pt idx="37">
                  <c:v>12379.352160476163</c:v>
                </c:pt>
                <c:pt idx="38">
                  <c:v>12401.169352621378</c:v>
                </c:pt>
                <c:pt idx="39">
                  <c:v>12423.024995072145</c:v>
                </c:pt>
                <c:pt idx="40">
                  <c:v>12444.91915559273</c:v>
                </c:pt>
              </c:numCache>
            </c:numRef>
          </c:val>
        </c:ser>
        <c:ser>
          <c:idx val="2"/>
          <c:order val="2"/>
          <c:tx>
            <c:strRef>
              <c:f>'Emissions Projections'!$B$69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Projections'!$F$69:$AT$69</c:f>
              <c:numCache>
                <c:formatCode>_(* #,##0_);_(* \(#,##0\);_(* "-"??_);_(@_)</c:formatCode>
                <c:ptCount val="41"/>
                <c:pt idx="0">
                  <c:v>14569.144239796067</c:v>
                </c:pt>
                <c:pt idx="1">
                  <c:v>15283.393412695825</c:v>
                </c:pt>
                <c:pt idx="2">
                  <c:v>16988.641847053314</c:v>
                </c:pt>
                <c:pt idx="3">
                  <c:v>15787.318358186627</c:v>
                </c:pt>
                <c:pt idx="4">
                  <c:v>15812.625263257478</c:v>
                </c:pt>
                <c:pt idx="5">
                  <c:v>16474.705192366975</c:v>
                </c:pt>
                <c:pt idx="6">
                  <c:v>16902.695409498818</c:v>
                </c:pt>
                <c:pt idx="7">
                  <c:v>17325.826703226052</c:v>
                </c:pt>
                <c:pt idx="8">
                  <c:v>17496.273773321151</c:v>
                </c:pt>
                <c:pt idx="9">
                  <c:v>17685.80751690652</c:v>
                </c:pt>
                <c:pt idx="10">
                  <c:v>17940.738380385912</c:v>
                </c:pt>
                <c:pt idx="11">
                  <c:v>17913.712602177766</c:v>
                </c:pt>
                <c:pt idx="12">
                  <c:v>18050.433528114445</c:v>
                </c:pt>
                <c:pt idx="13">
                  <c:v>18080.298346479976</c:v>
                </c:pt>
                <c:pt idx="14">
                  <c:v>18115.767071562928</c:v>
                </c:pt>
                <c:pt idx="15">
                  <c:v>18108.709517444651</c:v>
                </c:pt>
                <c:pt idx="16">
                  <c:v>18090.943326824632</c:v>
                </c:pt>
                <c:pt idx="17">
                  <c:v>18054.906963191086</c:v>
                </c:pt>
                <c:pt idx="18">
                  <c:v>18024.593255605327</c:v>
                </c:pt>
                <c:pt idx="19">
                  <c:v>18015.021995560845</c:v>
                </c:pt>
                <c:pt idx="20">
                  <c:v>18056.208368557993</c:v>
                </c:pt>
                <c:pt idx="21">
                  <c:v>18043.912803124516</c:v>
                </c:pt>
                <c:pt idx="22">
                  <c:v>18063.136306944689</c:v>
                </c:pt>
                <c:pt idx="23">
                  <c:v>18072.256369784976</c:v>
                </c:pt>
                <c:pt idx="24">
                  <c:v>18084.753900863412</c:v>
                </c:pt>
                <c:pt idx="25">
                  <c:v>18112.812518480041</c:v>
                </c:pt>
                <c:pt idx="26">
                  <c:v>18134.985418460077</c:v>
                </c:pt>
                <c:pt idx="27">
                  <c:v>18142.605609925144</c:v>
                </c:pt>
                <c:pt idx="28">
                  <c:v>18161.374012338903</c:v>
                </c:pt>
                <c:pt idx="29">
                  <c:v>18208.863788965617</c:v>
                </c:pt>
                <c:pt idx="30">
                  <c:v>18188.504861170823</c:v>
                </c:pt>
                <c:pt idx="31">
                  <c:v>18323.528122649248</c:v>
                </c:pt>
                <c:pt idx="32">
                  <c:v>18459.553735958096</c:v>
                </c:pt>
                <c:pt idx="33">
                  <c:v>18596.589142105542</c:v>
                </c:pt>
                <c:pt idx="34">
                  <c:v>18734.641837338444</c:v>
                </c:pt>
                <c:pt idx="35">
                  <c:v>18873.719373552423</c:v>
                </c:pt>
                <c:pt idx="36">
                  <c:v>19013.829358704963</c:v>
                </c:pt>
                <c:pt idx="37">
                  <c:v>19154.979457231606</c:v>
                </c:pt>
                <c:pt idx="38">
                  <c:v>19297.1773904652</c:v>
                </c:pt>
                <c:pt idx="39">
                  <c:v>19440.430937058289</c:v>
                </c:pt>
                <c:pt idx="40">
                  <c:v>19584.747933408627</c:v>
                </c:pt>
              </c:numCache>
            </c:numRef>
          </c:val>
        </c:ser>
        <c:ser>
          <c:idx val="3"/>
          <c:order val="3"/>
          <c:tx>
            <c:strRef>
              <c:f>'Emissions Projections'!$C$56</c:f>
              <c:strCache>
                <c:ptCount val="1"/>
                <c:pt idx="0">
                  <c:v>Public Authority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Projections'!$F$70:$AT$70</c:f>
              <c:numCache>
                <c:formatCode>_(* #,##0_);_(* \(#,##0\);_(* "-"??_);_(@_)</c:formatCode>
                <c:ptCount val="41"/>
                <c:pt idx="0">
                  <c:v>2549.3781594070037</c:v>
                </c:pt>
                <c:pt idx="1">
                  <c:v>2674.9728048302318</c:v>
                </c:pt>
                <c:pt idx="2">
                  <c:v>2231.5036098199539</c:v>
                </c:pt>
                <c:pt idx="3">
                  <c:v>2565.2122577298228</c:v>
                </c:pt>
                <c:pt idx="4">
                  <c:v>2534.4842899326263</c:v>
                </c:pt>
                <c:pt idx="5">
                  <c:v>2583.5119905647866</c:v>
                </c:pt>
                <c:pt idx="6">
                  <c:v>2604.7327867821091</c:v>
                </c:pt>
                <c:pt idx="7">
                  <c:v>2622.2307488444826</c:v>
                </c:pt>
                <c:pt idx="8">
                  <c:v>2623.2849233336401</c:v>
                </c:pt>
                <c:pt idx="9">
                  <c:v>2629.6617639587016</c:v>
                </c:pt>
                <c:pt idx="10">
                  <c:v>2653.1150907554506</c:v>
                </c:pt>
                <c:pt idx="11">
                  <c:v>2638.071270077081</c:v>
                </c:pt>
                <c:pt idx="12">
                  <c:v>2642.7525443161444</c:v>
                </c:pt>
                <c:pt idx="13">
                  <c:v>2640.642009706582</c:v>
                </c:pt>
                <c:pt idx="14">
                  <c:v>2640.2167039782485</c:v>
                </c:pt>
                <c:pt idx="15">
                  <c:v>2639.2599404279108</c:v>
                </c:pt>
                <c:pt idx="16">
                  <c:v>2637.4036003041474</c:v>
                </c:pt>
                <c:pt idx="17">
                  <c:v>2635.0961916630472</c:v>
                </c:pt>
                <c:pt idx="18">
                  <c:v>2632.4691995469907</c:v>
                </c:pt>
                <c:pt idx="19">
                  <c:v>2631.0004837476504</c:v>
                </c:pt>
                <c:pt idx="20">
                  <c:v>2635.2565572406361</c:v>
                </c:pt>
                <c:pt idx="21">
                  <c:v>2630.8696933201463</c:v>
                </c:pt>
                <c:pt idx="22">
                  <c:v>2631.0296476431417</c:v>
                </c:pt>
                <c:pt idx="23">
                  <c:v>2630.6942781268349</c:v>
                </c:pt>
                <c:pt idx="24">
                  <c:v>2629.7374858465623</c:v>
                </c:pt>
                <c:pt idx="25">
                  <c:v>2629.0106262660242</c:v>
                </c:pt>
                <c:pt idx="26">
                  <c:v>2627.4436064691781</c:v>
                </c:pt>
                <c:pt idx="27">
                  <c:v>2625.3207435702348</c:v>
                </c:pt>
                <c:pt idx="28">
                  <c:v>2624.2408986790811</c:v>
                </c:pt>
                <c:pt idx="29">
                  <c:v>2627.9569849534782</c:v>
                </c:pt>
                <c:pt idx="30">
                  <c:v>2624.1997094832268</c:v>
                </c:pt>
                <c:pt idx="31">
                  <c:v>2626.731227427741</c:v>
                </c:pt>
                <c:pt idx="32">
                  <c:v>2629.2651874817789</c:v>
                </c:pt>
                <c:pt idx="33">
                  <c:v>2631.8015920011994</c:v>
                </c:pt>
                <c:pt idx="34">
                  <c:v>2634.3404433441347</c:v>
                </c:pt>
                <c:pt idx="35">
                  <c:v>2636.8817438709902</c:v>
                </c:pt>
                <c:pt idx="36">
                  <c:v>2639.4254959444502</c:v>
                </c:pt>
                <c:pt idx="37">
                  <c:v>2641.9717019294762</c:v>
                </c:pt>
                <c:pt idx="38">
                  <c:v>2644.520364193314</c:v>
                </c:pt>
                <c:pt idx="39">
                  <c:v>2647.0714851054895</c:v>
                </c:pt>
                <c:pt idx="40">
                  <c:v>2649.6250670378172</c:v>
                </c:pt>
              </c:numCache>
            </c:numRef>
          </c:val>
        </c:ser>
        <c:marker val="1"/>
        <c:axId val="103508608"/>
        <c:axId val="103510400"/>
      </c:lineChart>
      <c:catAx>
        <c:axId val="103508608"/>
        <c:scaling>
          <c:orientation val="minMax"/>
        </c:scaling>
        <c:axPos val="b"/>
        <c:numFmt formatCode="General" sourceLinked="1"/>
        <c:tickLblPos val="nextTo"/>
        <c:crossAx val="103510400"/>
        <c:crosses val="autoZero"/>
        <c:auto val="1"/>
        <c:lblAlgn val="ctr"/>
        <c:lblOffset val="100"/>
      </c:catAx>
      <c:valAx>
        <c:axId val="10351040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35086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Projected Electricity Emissions by Sector (kg CO2e)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'Emissions Projections'!$B$67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Projections'!$F$75:$AT$75</c:f>
              <c:numCache>
                <c:formatCode>_(* #,##0_);_(* \(#,##0\);_(* "-"??_);_(@_)</c:formatCode>
                <c:ptCount val="41"/>
                <c:pt idx="0">
                  <c:v>123321.83441557385</c:v>
                </c:pt>
                <c:pt idx="1">
                  <c:v>113546.20201110744</c:v>
                </c:pt>
                <c:pt idx="2">
                  <c:v>106035.61176855481</c:v>
                </c:pt>
                <c:pt idx="3">
                  <c:v>109123.46076568143</c:v>
                </c:pt>
                <c:pt idx="4">
                  <c:v>109533.5595723017</c:v>
                </c:pt>
                <c:pt idx="5">
                  <c:v>109760.15137990889</c:v>
                </c:pt>
                <c:pt idx="6">
                  <c:v>110252.7728706677</c:v>
                </c:pt>
                <c:pt idx="7">
                  <c:v>111078.88067273267</c:v>
                </c:pt>
                <c:pt idx="8">
                  <c:v>112149.40366927929</c:v>
                </c:pt>
                <c:pt idx="9">
                  <c:v>113512.82979642428</c:v>
                </c:pt>
                <c:pt idx="10">
                  <c:v>114678.92046600618</c:v>
                </c:pt>
                <c:pt idx="11">
                  <c:v>114654.40142640128</c:v>
                </c:pt>
                <c:pt idx="12">
                  <c:v>115634.15625967084</c:v>
                </c:pt>
                <c:pt idx="13">
                  <c:v>116763.93282552421</c:v>
                </c:pt>
                <c:pt idx="14">
                  <c:v>117952.11112612866</c:v>
                </c:pt>
                <c:pt idx="15">
                  <c:v>119224.7276505233</c:v>
                </c:pt>
                <c:pt idx="16">
                  <c:v>120468.91977990298</c:v>
                </c:pt>
                <c:pt idx="17">
                  <c:v>121809.89713972982</c:v>
                </c:pt>
                <c:pt idx="18">
                  <c:v>123120.33975911998</c:v>
                </c:pt>
                <c:pt idx="19">
                  <c:v>124443.12162534139</c:v>
                </c:pt>
                <c:pt idx="20">
                  <c:v>126040.32658200199</c:v>
                </c:pt>
                <c:pt idx="21">
                  <c:v>127219.15974423848</c:v>
                </c:pt>
                <c:pt idx="22">
                  <c:v>128608.87143600386</c:v>
                </c:pt>
                <c:pt idx="23">
                  <c:v>130022.85909270465</c:v>
                </c:pt>
                <c:pt idx="24">
                  <c:v>131459.44485400312</c:v>
                </c:pt>
                <c:pt idx="25">
                  <c:v>132870.90184892312</c:v>
                </c:pt>
                <c:pt idx="26">
                  <c:v>134392.01829036273</c:v>
                </c:pt>
                <c:pt idx="27">
                  <c:v>136008.91118008213</c:v>
                </c:pt>
                <c:pt idx="28">
                  <c:v>137652.99730836676</c:v>
                </c:pt>
                <c:pt idx="29">
                  <c:v>139352.45674117823</c:v>
                </c:pt>
                <c:pt idx="30">
                  <c:v>140743.92353121296</c:v>
                </c:pt>
                <c:pt idx="31">
                  <c:v>141365.24264989514</c:v>
                </c:pt>
                <c:pt idx="32">
                  <c:v>141989.30460420073</c:v>
                </c:pt>
                <c:pt idx="33">
                  <c:v>142616.12150247634</c:v>
                </c:pt>
                <c:pt idx="34">
                  <c:v>143245.70550652139</c:v>
                </c:pt>
                <c:pt idx="35">
                  <c:v>143878.06883182388</c:v>
                </c:pt>
                <c:pt idx="36">
                  <c:v>144513.22374779763</c:v>
                </c:pt>
                <c:pt idx="37">
                  <c:v>145151.18257802015</c:v>
                </c:pt>
                <c:pt idx="38">
                  <c:v>145791.95770047189</c:v>
                </c:pt>
                <c:pt idx="39">
                  <c:v>146435.56154777631</c:v>
                </c:pt>
                <c:pt idx="40">
                  <c:v>147082.00660744112</c:v>
                </c:pt>
              </c:numCache>
            </c:numRef>
          </c:val>
        </c:ser>
        <c:ser>
          <c:idx val="1"/>
          <c:order val="1"/>
          <c:tx>
            <c:strRef>
              <c:f>'Emissions Projections'!$C$54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Projections'!$F$76:$AT$76</c:f>
              <c:numCache>
                <c:formatCode>_(* #,##0_);_(* \(#,##0\);_(* "-"??_);_(@_)</c:formatCode>
                <c:ptCount val="41"/>
                <c:pt idx="0">
                  <c:v>83024.206447022167</c:v>
                </c:pt>
                <c:pt idx="1">
                  <c:v>80419.181582725912</c:v>
                </c:pt>
                <c:pt idx="2">
                  <c:v>79943.475912920199</c:v>
                </c:pt>
                <c:pt idx="3">
                  <c:v>79844.427813220696</c:v>
                </c:pt>
                <c:pt idx="4">
                  <c:v>80597.521416630116</c:v>
                </c:pt>
                <c:pt idx="5">
                  <c:v>80793.51788337536</c:v>
                </c:pt>
                <c:pt idx="6">
                  <c:v>81308.634730064616</c:v>
                </c:pt>
                <c:pt idx="7">
                  <c:v>81912.537503801432</c:v>
                </c:pt>
                <c:pt idx="8">
                  <c:v>82634.875803242961</c:v>
                </c:pt>
                <c:pt idx="9">
                  <c:v>83547.140368763517</c:v>
                </c:pt>
                <c:pt idx="10">
                  <c:v>84943.132471784702</c:v>
                </c:pt>
                <c:pt idx="11">
                  <c:v>85126.95977397215</c:v>
                </c:pt>
                <c:pt idx="12">
                  <c:v>85890.762231008543</c:v>
                </c:pt>
                <c:pt idx="13">
                  <c:v>86736.470428223998</c:v>
                </c:pt>
                <c:pt idx="14">
                  <c:v>87616.968223934149</c:v>
                </c:pt>
                <c:pt idx="15">
                  <c:v>88605.774997321307</c:v>
                </c:pt>
                <c:pt idx="16">
                  <c:v>89599.07514898949</c:v>
                </c:pt>
                <c:pt idx="17">
                  <c:v>90571.10019937731</c:v>
                </c:pt>
                <c:pt idx="18">
                  <c:v>91460.406407401344</c:v>
                </c:pt>
                <c:pt idx="19">
                  <c:v>92368.15149671305</c:v>
                </c:pt>
                <c:pt idx="20">
                  <c:v>93266.028937389012</c:v>
                </c:pt>
                <c:pt idx="21">
                  <c:v>93863.470391545401</c:v>
                </c:pt>
                <c:pt idx="22">
                  <c:v>94681.91744560712</c:v>
                </c:pt>
                <c:pt idx="23">
                  <c:v>95556.409653165407</c:v>
                </c:pt>
                <c:pt idx="24">
                  <c:v>96450.493508102576</c:v>
                </c:pt>
                <c:pt idx="25">
                  <c:v>97324.074335556725</c:v>
                </c:pt>
                <c:pt idx="26">
                  <c:v>98257.401170095269</c:v>
                </c:pt>
                <c:pt idx="27">
                  <c:v>99179.002944922802</c:v>
                </c:pt>
                <c:pt idx="28">
                  <c:v>100085.28903971826</c:v>
                </c:pt>
                <c:pt idx="29">
                  <c:v>100944.14712020311</c:v>
                </c:pt>
                <c:pt idx="30">
                  <c:v>101507.746262272</c:v>
                </c:pt>
                <c:pt idx="31">
                  <c:v>102190.14149313745</c:v>
                </c:pt>
                <c:pt idx="32">
                  <c:v>102877.12418917925</c:v>
                </c:pt>
                <c:pt idx="33">
                  <c:v>103568.72519005716</c:v>
                </c:pt>
                <c:pt idx="34">
                  <c:v>104264.97554275343</c:v>
                </c:pt>
                <c:pt idx="35">
                  <c:v>104965.90650296648</c:v>
                </c:pt>
                <c:pt idx="36">
                  <c:v>105671.5495365141</c:v>
                </c:pt>
                <c:pt idx="37">
                  <c:v>106381.93632074597</c:v>
                </c:pt>
                <c:pt idx="38">
                  <c:v>107097.09874596563</c:v>
                </c:pt>
                <c:pt idx="39">
                  <c:v>107817.0689168622</c:v>
                </c:pt>
                <c:pt idx="40">
                  <c:v>108541.87915395151</c:v>
                </c:pt>
              </c:numCache>
            </c:numRef>
          </c:val>
        </c:ser>
        <c:ser>
          <c:idx val="2"/>
          <c:order val="2"/>
          <c:tx>
            <c:strRef>
              <c:f>'Emissions Projections'!$B$69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Projections'!$F$77:$AT$77</c:f>
              <c:numCache>
                <c:formatCode>_(* #,##0_);_(* \(#,##0\);_(* "-"??_);_(@_)</c:formatCode>
                <c:ptCount val="41"/>
                <c:pt idx="0">
                  <c:v>46272.094627333194</c:v>
                </c:pt>
                <c:pt idx="1">
                  <c:v>47261.680026710332</c:v>
                </c:pt>
                <c:pt idx="2">
                  <c:v>49748.444131224969</c:v>
                </c:pt>
                <c:pt idx="3">
                  <c:v>48128.339630358241</c:v>
                </c:pt>
                <c:pt idx="4">
                  <c:v>49202.883112618925</c:v>
                </c:pt>
                <c:pt idx="5">
                  <c:v>51444.649369807492</c:v>
                </c:pt>
                <c:pt idx="6">
                  <c:v>52684.880190064934</c:v>
                </c:pt>
                <c:pt idx="7">
                  <c:v>54021.273927474722</c:v>
                </c:pt>
                <c:pt idx="8">
                  <c:v>54834.264292429376</c:v>
                </c:pt>
                <c:pt idx="9">
                  <c:v>55728.893401155932</c:v>
                </c:pt>
                <c:pt idx="10">
                  <c:v>56663.869814086327</c:v>
                </c:pt>
                <c:pt idx="11">
                  <c:v>56724.695022987733</c:v>
                </c:pt>
                <c:pt idx="12">
                  <c:v>57348.787325475139</c:v>
                </c:pt>
                <c:pt idx="13">
                  <c:v>57540.880686688746</c:v>
                </c:pt>
                <c:pt idx="14">
                  <c:v>57625.272512482166</c:v>
                </c:pt>
                <c:pt idx="15">
                  <c:v>57554.580520212978</c:v>
                </c:pt>
                <c:pt idx="16">
                  <c:v>57543.006549635495</c:v>
                </c:pt>
                <c:pt idx="17">
                  <c:v>57022.061603753711</c:v>
                </c:pt>
                <c:pt idx="18">
                  <c:v>56726.565891064369</c:v>
                </c:pt>
                <c:pt idx="19">
                  <c:v>56460.333339829733</c:v>
                </c:pt>
                <c:pt idx="20">
                  <c:v>56361.596275053431</c:v>
                </c:pt>
                <c:pt idx="21">
                  <c:v>56071.442244181373</c:v>
                </c:pt>
                <c:pt idx="22">
                  <c:v>55852.153018887504</c:v>
                </c:pt>
                <c:pt idx="23">
                  <c:v>55632.207628616277</c:v>
                </c:pt>
                <c:pt idx="24">
                  <c:v>55479.478085378556</c:v>
                </c:pt>
                <c:pt idx="25">
                  <c:v>55294.144090926711</c:v>
                </c:pt>
                <c:pt idx="26">
                  <c:v>55117.214634765442</c:v>
                </c:pt>
                <c:pt idx="27">
                  <c:v>55088.49674923838</c:v>
                </c:pt>
                <c:pt idx="28">
                  <c:v>55127.099916421292</c:v>
                </c:pt>
                <c:pt idx="29">
                  <c:v>55230.153987331702</c:v>
                </c:pt>
                <c:pt idx="30">
                  <c:v>55220.113995254942</c:v>
                </c:pt>
                <c:pt idx="31">
                  <c:v>55546.483506070887</c:v>
                </c:pt>
                <c:pt idx="32">
                  <c:v>55874.78197084734</c:v>
                </c:pt>
                <c:pt idx="33">
                  <c:v>56205.020790353221</c:v>
                </c:pt>
                <c:pt idx="34">
                  <c:v>56537.211432739881</c:v>
                </c:pt>
                <c:pt idx="35">
                  <c:v>56871.365433939282</c:v>
                </c:pt>
                <c:pt idx="36">
                  <c:v>57207.494398064649</c:v>
                </c:pt>
                <c:pt idx="37">
                  <c:v>57545.609997813444</c:v>
                </c:pt>
                <c:pt idx="38">
                  <c:v>57885.723974872701</c:v>
                </c:pt>
                <c:pt idx="39">
                  <c:v>58227.848140326802</c:v>
                </c:pt>
                <c:pt idx="40">
                  <c:v>58571.994375067588</c:v>
                </c:pt>
              </c:numCache>
            </c:numRef>
          </c:val>
        </c:ser>
        <c:ser>
          <c:idx val="3"/>
          <c:order val="3"/>
          <c:tx>
            <c:strRef>
              <c:f>'Emissions Projections'!$C$56</c:f>
              <c:strCache>
                <c:ptCount val="1"/>
                <c:pt idx="0">
                  <c:v>Public Authority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Projections'!$F$78:$AT$78</c:f>
              <c:numCache>
                <c:formatCode>_(* #,##0_);_(* \(#,##0\);_(* "-"??_);_(@_)</c:formatCode>
                <c:ptCount val="41"/>
                <c:pt idx="0">
                  <c:v>12169.998545736558</c:v>
                </c:pt>
                <c:pt idx="1">
                  <c:v>11520.758155404848</c:v>
                </c:pt>
                <c:pt idx="2">
                  <c:v>10751.43107996752</c:v>
                </c:pt>
                <c:pt idx="3">
                  <c:v>11186.517901778589</c:v>
                </c:pt>
                <c:pt idx="4">
                  <c:v>11292.097281120152</c:v>
                </c:pt>
                <c:pt idx="5">
                  <c:v>11417.805099793093</c:v>
                </c:pt>
                <c:pt idx="6">
                  <c:v>11523.867298315814</c:v>
                </c:pt>
                <c:pt idx="7">
                  <c:v>11654.389962497486</c:v>
                </c:pt>
                <c:pt idx="8">
                  <c:v>11777.337537305753</c:v>
                </c:pt>
                <c:pt idx="9">
                  <c:v>11926.917475715127</c:v>
                </c:pt>
                <c:pt idx="10">
                  <c:v>12091.913416300154</c:v>
                </c:pt>
                <c:pt idx="11">
                  <c:v>12102.299608599102</c:v>
                </c:pt>
                <c:pt idx="12">
                  <c:v>12214.008490494705</c:v>
                </c:pt>
                <c:pt idx="13">
                  <c:v>12316.277732287064</c:v>
                </c:pt>
                <c:pt idx="14">
                  <c:v>12417.862363288232</c:v>
                </c:pt>
                <c:pt idx="15">
                  <c:v>12521.224003210544</c:v>
                </c:pt>
                <c:pt idx="16">
                  <c:v>12626.245813199004</c:v>
                </c:pt>
                <c:pt idx="17">
                  <c:v>12710.797486826144</c:v>
                </c:pt>
                <c:pt idx="18">
                  <c:v>12800.642701650002</c:v>
                </c:pt>
                <c:pt idx="19">
                  <c:v>12893.320745008225</c:v>
                </c:pt>
                <c:pt idx="20">
                  <c:v>13006.383530375984</c:v>
                </c:pt>
                <c:pt idx="21">
                  <c:v>13076.500691917066</c:v>
                </c:pt>
                <c:pt idx="22">
                  <c:v>13170.338222205024</c:v>
                </c:pt>
                <c:pt idx="23">
                  <c:v>13267.934451797037</c:v>
                </c:pt>
                <c:pt idx="24">
                  <c:v>13370.692584221179</c:v>
                </c:pt>
                <c:pt idx="25">
                  <c:v>13469.759425717937</c:v>
                </c:pt>
                <c:pt idx="26">
                  <c:v>13577.215581007105</c:v>
                </c:pt>
                <c:pt idx="27">
                  <c:v>13695.630214086777</c:v>
                </c:pt>
                <c:pt idx="28">
                  <c:v>13817.781543819779</c:v>
                </c:pt>
                <c:pt idx="29">
                  <c:v>13943.348623038508</c:v>
                </c:pt>
                <c:pt idx="30">
                  <c:v>14035.117554420794</c:v>
                </c:pt>
                <c:pt idx="31">
                  <c:v>14101.984688377508</c:v>
                </c:pt>
                <c:pt idx="32">
                  <c:v>14169.170395626268</c:v>
                </c:pt>
                <c:pt idx="33">
                  <c:v>14236.676193937263</c:v>
                </c:pt>
                <c:pt idx="34">
                  <c:v>14304.50360831175</c:v>
                </c:pt>
                <c:pt idx="35">
                  <c:v>14372.654171016513</c:v>
                </c:pt>
                <c:pt idx="36">
                  <c:v>14441.129421618471</c:v>
                </c:pt>
                <c:pt idx="37">
                  <c:v>14509.930907019456</c:v>
                </c:pt>
                <c:pt idx="38">
                  <c:v>14579.060181491168</c:v>
                </c:pt>
                <c:pt idx="39">
                  <c:v>14648.518806710284</c:v>
                </c:pt>
                <c:pt idx="40">
                  <c:v>14718.308351793732</c:v>
                </c:pt>
              </c:numCache>
            </c:numRef>
          </c:val>
        </c:ser>
        <c:marker val="1"/>
        <c:axId val="104752256"/>
        <c:axId val="104753792"/>
      </c:lineChart>
      <c:catAx>
        <c:axId val="104752256"/>
        <c:scaling>
          <c:orientation val="minMax"/>
        </c:scaling>
        <c:axPos val="b"/>
        <c:numFmt formatCode="General" sourceLinked="1"/>
        <c:tickLblPos val="nextTo"/>
        <c:crossAx val="104753792"/>
        <c:crosses val="autoZero"/>
        <c:auto val="1"/>
        <c:lblAlgn val="ctr"/>
        <c:lblOffset val="100"/>
      </c:catAx>
      <c:valAx>
        <c:axId val="10475379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4752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Residential Emissions by Fuel (kg CO2e)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'Emissions Projections'!$B$67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Projections'!$F$67:$AT$67</c:f>
              <c:numCache>
                <c:formatCode>_(* #,##0_);_(* \(#,##0\);_(* "-"??_);_(@_)</c:formatCode>
                <c:ptCount val="41"/>
                <c:pt idx="0">
                  <c:v>17901.912130144847</c:v>
                </c:pt>
                <c:pt idx="1">
                  <c:v>15707.569239973707</c:v>
                </c:pt>
                <c:pt idx="2">
                  <c:v>14360.696539438</c:v>
                </c:pt>
                <c:pt idx="3">
                  <c:v>16545.386434534659</c:v>
                </c:pt>
                <c:pt idx="4">
                  <c:v>16038.568423097202</c:v>
                </c:pt>
                <c:pt idx="5">
                  <c:v>15982.015275192014</c:v>
                </c:pt>
                <c:pt idx="6">
                  <c:v>15891.897316959596</c:v>
                </c:pt>
                <c:pt idx="7">
                  <c:v>15781.099981343285</c:v>
                </c:pt>
                <c:pt idx="8">
                  <c:v>15660.336843119163</c:v>
                </c:pt>
                <c:pt idx="9">
                  <c:v>15575.498848986119</c:v>
                </c:pt>
                <c:pt idx="10">
                  <c:v>15628.57949496155</c:v>
                </c:pt>
                <c:pt idx="11">
                  <c:v>15460.398771890083</c:v>
                </c:pt>
                <c:pt idx="12">
                  <c:v>15391.65445296146</c:v>
                </c:pt>
                <c:pt idx="13">
                  <c:v>15318.840303914132</c:v>
                </c:pt>
                <c:pt idx="14">
                  <c:v>15256.686231851347</c:v>
                </c:pt>
                <c:pt idx="15">
                  <c:v>15208.349835871153</c:v>
                </c:pt>
                <c:pt idx="16">
                  <c:v>15157.674945754248</c:v>
                </c:pt>
                <c:pt idx="17">
                  <c:v>15106.962640474952</c:v>
                </c:pt>
                <c:pt idx="18">
                  <c:v>15046.653339988723</c:v>
                </c:pt>
                <c:pt idx="19">
                  <c:v>14982.328235616103</c:v>
                </c:pt>
                <c:pt idx="20">
                  <c:v>14941.950631308628</c:v>
                </c:pt>
                <c:pt idx="21">
                  <c:v>14845.532850309904</c:v>
                </c:pt>
                <c:pt idx="22">
                  <c:v>14767.630203030903</c:v>
                </c:pt>
                <c:pt idx="23">
                  <c:v>14687.191346168305</c:v>
                </c:pt>
                <c:pt idx="24">
                  <c:v>14603.083379777589</c:v>
                </c:pt>
                <c:pt idx="25">
                  <c:v>14516.983277298414</c:v>
                </c:pt>
                <c:pt idx="26">
                  <c:v>14429.204524080795</c:v>
                </c:pt>
                <c:pt idx="27">
                  <c:v>14344.397345548792</c:v>
                </c:pt>
                <c:pt idx="28">
                  <c:v>14261.924164157093</c:v>
                </c:pt>
                <c:pt idx="29">
                  <c:v>14198.58561792507</c:v>
                </c:pt>
                <c:pt idx="30">
                  <c:v>14100.172132330503</c:v>
                </c:pt>
                <c:pt idx="31">
                  <c:v>13988.417341691995</c:v>
                </c:pt>
                <c:pt idx="32">
                  <c:v>13877.548294370194</c:v>
                </c:pt>
                <c:pt idx="33">
                  <c:v>13767.557970162939</c:v>
                </c:pt>
                <c:pt idx="34">
                  <c:v>13658.439404508608</c:v>
                </c:pt>
                <c:pt idx="35">
                  <c:v>13550.185688045125</c:v>
                </c:pt>
                <c:pt idx="36">
                  <c:v>13442.789966172464</c:v>
                </c:pt>
                <c:pt idx="37">
                  <c:v>13336.24543861862</c:v>
                </c:pt>
                <c:pt idx="38">
                  <c:v>13230.545359009006</c:v>
                </c:pt>
                <c:pt idx="39">
                  <c:v>13125.683034439287</c:v>
                </c:pt>
                <c:pt idx="40">
                  <c:v>13021.65182505158</c:v>
                </c:pt>
              </c:numCache>
            </c:numRef>
          </c:val>
        </c:ser>
        <c:ser>
          <c:idx val="1"/>
          <c:order val="1"/>
          <c:tx>
            <c:strRef>
              <c:f>'Emissions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Projections'!$F$75:$AT$75</c:f>
              <c:numCache>
                <c:formatCode>_(* #,##0_);_(* \(#,##0\);_(* "-"??_);_(@_)</c:formatCode>
                <c:ptCount val="41"/>
                <c:pt idx="0">
                  <c:v>123321.83441557385</c:v>
                </c:pt>
                <c:pt idx="1">
                  <c:v>113546.20201110744</c:v>
                </c:pt>
                <c:pt idx="2">
                  <c:v>106035.61176855481</c:v>
                </c:pt>
                <c:pt idx="3">
                  <c:v>109123.46076568143</c:v>
                </c:pt>
                <c:pt idx="4">
                  <c:v>109533.5595723017</c:v>
                </c:pt>
                <c:pt idx="5">
                  <c:v>109760.15137990889</c:v>
                </c:pt>
                <c:pt idx="6">
                  <c:v>110252.7728706677</c:v>
                </c:pt>
                <c:pt idx="7">
                  <c:v>111078.88067273267</c:v>
                </c:pt>
                <c:pt idx="8">
                  <c:v>112149.40366927929</c:v>
                </c:pt>
                <c:pt idx="9">
                  <c:v>113512.82979642428</c:v>
                </c:pt>
                <c:pt idx="10">
                  <c:v>114678.92046600618</c:v>
                </c:pt>
                <c:pt idx="11">
                  <c:v>114654.40142640128</c:v>
                </c:pt>
                <c:pt idx="12">
                  <c:v>115634.15625967084</c:v>
                </c:pt>
                <c:pt idx="13">
                  <c:v>116763.93282552421</c:v>
                </c:pt>
                <c:pt idx="14">
                  <c:v>117952.11112612866</c:v>
                </c:pt>
                <c:pt idx="15">
                  <c:v>119224.7276505233</c:v>
                </c:pt>
                <c:pt idx="16">
                  <c:v>120468.91977990298</c:v>
                </c:pt>
                <c:pt idx="17">
                  <c:v>121809.89713972982</c:v>
                </c:pt>
                <c:pt idx="18">
                  <c:v>123120.33975911998</c:v>
                </c:pt>
                <c:pt idx="19">
                  <c:v>124443.12162534139</c:v>
                </c:pt>
                <c:pt idx="20">
                  <c:v>126040.32658200199</c:v>
                </c:pt>
                <c:pt idx="21">
                  <c:v>127219.15974423848</c:v>
                </c:pt>
                <c:pt idx="22">
                  <c:v>128608.87143600386</c:v>
                </c:pt>
                <c:pt idx="23">
                  <c:v>130022.85909270465</c:v>
                </c:pt>
                <c:pt idx="24">
                  <c:v>131459.44485400312</c:v>
                </c:pt>
                <c:pt idx="25">
                  <c:v>132870.90184892312</c:v>
                </c:pt>
                <c:pt idx="26">
                  <c:v>134392.01829036273</c:v>
                </c:pt>
                <c:pt idx="27">
                  <c:v>136008.91118008213</c:v>
                </c:pt>
                <c:pt idx="28">
                  <c:v>137652.99730836676</c:v>
                </c:pt>
                <c:pt idx="29">
                  <c:v>139352.45674117823</c:v>
                </c:pt>
                <c:pt idx="30">
                  <c:v>140743.92353121296</c:v>
                </c:pt>
                <c:pt idx="31">
                  <c:v>141365.24264989514</c:v>
                </c:pt>
                <c:pt idx="32">
                  <c:v>141989.30460420073</c:v>
                </c:pt>
                <c:pt idx="33">
                  <c:v>142616.12150247634</c:v>
                </c:pt>
                <c:pt idx="34">
                  <c:v>143245.70550652139</c:v>
                </c:pt>
                <c:pt idx="35">
                  <c:v>143878.06883182388</c:v>
                </c:pt>
                <c:pt idx="36">
                  <c:v>144513.22374779763</c:v>
                </c:pt>
                <c:pt idx="37">
                  <c:v>145151.18257802015</c:v>
                </c:pt>
                <c:pt idx="38">
                  <c:v>145791.95770047189</c:v>
                </c:pt>
                <c:pt idx="39">
                  <c:v>146435.56154777631</c:v>
                </c:pt>
                <c:pt idx="40">
                  <c:v>147082.00660744112</c:v>
                </c:pt>
              </c:numCache>
            </c:numRef>
          </c:val>
        </c:ser>
        <c:ser>
          <c:idx val="3"/>
          <c:order val="2"/>
          <c:tx>
            <c:strRef>
              <c:f>'Emissions Projections'!$C$64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Projections'!$E$64:$AS$64</c:f>
              <c:numCache>
                <c:formatCode>_(* #,##0_);_(* \(#,##0\);_(* "-"??_);_(@_)</c:formatCode>
                <c:ptCount val="41"/>
                <c:pt idx="0">
                  <c:v>2860.5808160289848</c:v>
                </c:pt>
                <c:pt idx="1">
                  <c:v>2661.6076960869564</c:v>
                </c:pt>
                <c:pt idx="2">
                  <c:v>2661.6076960869564</c:v>
                </c:pt>
                <c:pt idx="3">
                  <c:v>2915.0318291582644</c:v>
                </c:pt>
                <c:pt idx="4">
                  <c:v>2748.6933313029608</c:v>
                </c:pt>
                <c:pt idx="5">
                  <c:v>2688.7235508878402</c:v>
                </c:pt>
                <c:pt idx="6">
                  <c:v>2623.4841282678062</c:v>
                </c:pt>
                <c:pt idx="7">
                  <c:v>2555.8963856570517</c:v>
                </c:pt>
                <c:pt idx="8">
                  <c:v>2490.5723559703297</c:v>
                </c:pt>
                <c:pt idx="9">
                  <c:v>2429.563997339395</c:v>
                </c:pt>
                <c:pt idx="10">
                  <c:v>2389.8055470361614</c:v>
                </c:pt>
                <c:pt idx="11">
                  <c:v>2316.8112370844092</c:v>
                </c:pt>
                <c:pt idx="12">
                  <c:v>2261.6391703921231</c:v>
                </c:pt>
                <c:pt idx="13">
                  <c:v>2207.6032357089257</c:v>
                </c:pt>
                <c:pt idx="14">
                  <c:v>2155.0286536656522</c:v>
                </c:pt>
                <c:pt idx="15">
                  <c:v>2103.5704245539409</c:v>
                </c:pt>
                <c:pt idx="16">
                  <c:v>2053.7460305430841</c:v>
                </c:pt>
                <c:pt idx="17">
                  <c:v>2006.5184144254631</c:v>
                </c:pt>
                <c:pt idx="18">
                  <c:v>1961.5316995081157</c:v>
                </c:pt>
                <c:pt idx="19">
                  <c:v>1918.631674146041</c:v>
                </c:pt>
                <c:pt idx="20">
                  <c:v>1881.35584928051</c:v>
                </c:pt>
                <c:pt idx="21">
                  <c:v>1839.2050894894378</c:v>
                </c:pt>
                <c:pt idx="22">
                  <c:v>1801.2097410585322</c:v>
                </c:pt>
                <c:pt idx="23">
                  <c:v>1764.3388235165462</c:v>
                </c:pt>
                <c:pt idx="24">
                  <c:v>1728.7930500449729</c:v>
                </c:pt>
                <c:pt idx="25">
                  <c:v>1694.4345517457527</c:v>
                </c:pt>
                <c:pt idx="26">
                  <c:v>1661.391460312575</c:v>
                </c:pt>
                <c:pt idx="27">
                  <c:v>1628.7586088496937</c:v>
                </c:pt>
                <c:pt idx="28">
                  <c:v>1597.5199067822123</c:v>
                </c:pt>
                <c:pt idx="29">
                  <c:v>1566.6774911580737</c:v>
                </c:pt>
                <c:pt idx="30">
                  <c:v>1531.8626167104153</c:v>
                </c:pt>
                <c:pt idx="31">
                  <c:v>1500.6983766631765</c:v>
                </c:pt>
                <c:pt idx="32">
                  <c:v>1470.1977523880557</c:v>
                </c:pt>
                <c:pt idx="33">
                  <c:v>1440.3465074478538</c:v>
                </c:pt>
                <c:pt idx="34">
                  <c:v>1411.1307111750768</c:v>
                </c:pt>
                <c:pt idx="35">
                  <c:v>1382.5367321034178</c:v>
                </c:pt>
                <c:pt idx="36">
                  <c:v>1354.5512315403475</c:v>
                </c:pt>
                <c:pt idx="37">
                  <c:v>1327.1611572777824</c:v>
                </c:pt>
                <c:pt idx="38">
                  <c:v>1300.353737437862</c:v>
                </c:pt>
                <c:pt idx="39">
                  <c:v>1274.1164744509358</c:v>
                </c:pt>
                <c:pt idx="40">
                  <c:v>1248.4371391629179</c:v>
                </c:pt>
              </c:numCache>
            </c:numRef>
          </c:val>
        </c:ser>
        <c:marker val="1"/>
        <c:axId val="104789888"/>
        <c:axId val="104791424"/>
      </c:lineChart>
      <c:catAx>
        <c:axId val="104789888"/>
        <c:scaling>
          <c:orientation val="minMax"/>
        </c:scaling>
        <c:axPos val="b"/>
        <c:numFmt formatCode="General" sourceLinked="1"/>
        <c:tickLblPos val="nextTo"/>
        <c:crossAx val="104791424"/>
        <c:crosses val="autoZero"/>
        <c:auto val="1"/>
        <c:lblAlgn val="ctr"/>
        <c:lblOffset val="100"/>
      </c:catAx>
      <c:valAx>
        <c:axId val="10479142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4789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Commercial Emissions by Fuel (kg CO2e)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'Energy Use Projections'!$C$61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Projections'!$E$68:$AS$68</c:f>
              <c:numCache>
                <c:formatCode>_(* #,##0_);_(* \(#,##0\);_(* "-"??_);_(@_)</c:formatCode>
                <c:ptCount val="41"/>
                <c:pt idx="0">
                  <c:v>218740.24247476639</c:v>
                </c:pt>
                <c:pt idx="1">
                  <c:v>197802.03584386822</c:v>
                </c:pt>
                <c:pt idx="2">
                  <c:v>180841.15805823979</c:v>
                </c:pt>
                <c:pt idx="3">
                  <c:v>210903.94130699686</c:v>
                </c:pt>
                <c:pt idx="4">
                  <c:v>210154.25101773039</c:v>
                </c:pt>
                <c:pt idx="5">
                  <c:v>214419.63810829373</c:v>
                </c:pt>
                <c:pt idx="6">
                  <c:v>214836.6723251646</c:v>
                </c:pt>
                <c:pt idx="7">
                  <c:v>214544.3125688514</c:v>
                </c:pt>
                <c:pt idx="8">
                  <c:v>213944.56561735479</c:v>
                </c:pt>
                <c:pt idx="9">
                  <c:v>214010.18941130731</c:v>
                </c:pt>
                <c:pt idx="10">
                  <c:v>215704.61898519521</c:v>
                </c:pt>
                <c:pt idx="11">
                  <c:v>214573.17913642773</c:v>
                </c:pt>
                <c:pt idx="12">
                  <c:v>214788.84569972148</c:v>
                </c:pt>
                <c:pt idx="13">
                  <c:v>214923.6266480973</c:v>
                </c:pt>
                <c:pt idx="14">
                  <c:v>215290.8274569675</c:v>
                </c:pt>
                <c:pt idx="15">
                  <c:v>216029.4255323153</c:v>
                </c:pt>
                <c:pt idx="16">
                  <c:v>216726.28610679708</c:v>
                </c:pt>
                <c:pt idx="17">
                  <c:v>217624.1067073782</c:v>
                </c:pt>
                <c:pt idx="18">
                  <c:v>218492.7518167113</c:v>
                </c:pt>
                <c:pt idx="19">
                  <c:v>219416.50596428465</c:v>
                </c:pt>
                <c:pt idx="20">
                  <c:v>220762.87813908496</c:v>
                </c:pt>
                <c:pt idx="21">
                  <c:v>221409.66699888671</c:v>
                </c:pt>
                <c:pt idx="22">
                  <c:v>222567.48764371651</c:v>
                </c:pt>
                <c:pt idx="23">
                  <c:v>223805.21662057663</c:v>
                </c:pt>
                <c:pt idx="24">
                  <c:v>224849.63697086161</c:v>
                </c:pt>
                <c:pt idx="25">
                  <c:v>225711.71774705511</c:v>
                </c:pt>
                <c:pt idx="26">
                  <c:v>226447.66878294165</c:v>
                </c:pt>
                <c:pt idx="27">
                  <c:v>227224.20363763435</c:v>
                </c:pt>
                <c:pt idx="28">
                  <c:v>228080.16126297577</c:v>
                </c:pt>
                <c:pt idx="29">
                  <c:v>229567.92735816166</c:v>
                </c:pt>
                <c:pt idx="30">
                  <c:v>230605.84430554381</c:v>
                </c:pt>
                <c:pt idx="31">
                  <c:v>231012.26072780919</c:v>
                </c:pt>
                <c:pt idx="32">
                  <c:v>231419.39341253001</c:v>
                </c:pt>
                <c:pt idx="33">
                  <c:v>231827.24362203697</c:v>
                </c:pt>
                <c:pt idx="34">
                  <c:v>232235.81262088538</c:v>
                </c:pt>
                <c:pt idx="35">
                  <c:v>232645.10167585927</c:v>
                </c:pt>
                <c:pt idx="36">
                  <c:v>233055.11205597519</c:v>
                </c:pt>
                <c:pt idx="37">
                  <c:v>233465.84503248616</c:v>
                </c:pt>
                <c:pt idx="38">
                  <c:v>233877.30187888572</c:v>
                </c:pt>
                <c:pt idx="39">
                  <c:v>234289.4838709117</c:v>
                </c:pt>
                <c:pt idx="40">
                  <c:v>234702.39228655037</c:v>
                </c:pt>
              </c:numCache>
            </c:numRef>
          </c:val>
        </c:ser>
        <c:ser>
          <c:idx val="1"/>
          <c:order val="1"/>
          <c:tx>
            <c:strRef>
              <c:f>'Energy Use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Projections'!$E$76:$AS$76</c:f>
              <c:numCache>
                <c:formatCode>_(* #,##0_);_(* \(#,##0\);_(* "-"??_);_(@_)</c:formatCode>
                <c:ptCount val="41"/>
                <c:pt idx="0">
                  <c:v>389934.8727826</c:v>
                </c:pt>
                <c:pt idx="1">
                  <c:v>377700.00680163997</c:v>
                </c:pt>
                <c:pt idx="2">
                  <c:v>375465.78815895994</c:v>
                </c:pt>
                <c:pt idx="3">
                  <c:v>375000.59481585555</c:v>
                </c:pt>
                <c:pt idx="4">
                  <c:v>378537.60493622598</c:v>
                </c:pt>
                <c:pt idx="5">
                  <c:v>379458.12993244996</c:v>
                </c:pt>
                <c:pt idx="6">
                  <c:v>381877.44871522108</c:v>
                </c:pt>
                <c:pt idx="7">
                  <c:v>384713.76310264482</c:v>
                </c:pt>
                <c:pt idx="8">
                  <c:v>388106.32660854788</c:v>
                </c:pt>
                <c:pt idx="9">
                  <c:v>392390.90555875225</c:v>
                </c:pt>
                <c:pt idx="10">
                  <c:v>398947.37898249319</c:v>
                </c:pt>
                <c:pt idx="11">
                  <c:v>399810.7497843348</c:v>
                </c:pt>
                <c:pt idx="12">
                  <c:v>403398.05554323504</c:v>
                </c:pt>
                <c:pt idx="13">
                  <c:v>407370.04314064537</c:v>
                </c:pt>
                <c:pt idx="14">
                  <c:v>411505.42498467036</c:v>
                </c:pt>
                <c:pt idx="15">
                  <c:v>416149.49518886232</c:v>
                </c:pt>
                <c:pt idx="16">
                  <c:v>420814.66917667777</c:v>
                </c:pt>
                <c:pt idx="17">
                  <c:v>425379.92165646306</c:v>
                </c:pt>
                <c:pt idx="18">
                  <c:v>429556.67344886839</c:v>
                </c:pt>
                <c:pt idx="19">
                  <c:v>433820.02604285738</c:v>
                </c:pt>
                <c:pt idx="20">
                  <c:v>438037.03383597318</c:v>
                </c:pt>
                <c:pt idx="21">
                  <c:v>440843.00172643625</c:v>
                </c:pt>
                <c:pt idx="22">
                  <c:v>444686.95352751127</c:v>
                </c:pt>
                <c:pt idx="23">
                  <c:v>448794.12928138254</c:v>
                </c:pt>
                <c:pt idx="24">
                  <c:v>452993.31996505824</c:v>
                </c:pt>
                <c:pt idx="25">
                  <c:v>457096.21529397671</c:v>
                </c:pt>
                <c:pt idx="26">
                  <c:v>461479.71615553094</c:v>
                </c:pt>
                <c:pt idx="27">
                  <c:v>465808.14862363169</c:v>
                </c:pt>
                <c:pt idx="28">
                  <c:v>470064.64884449448</c:v>
                </c:pt>
                <c:pt idx="29">
                  <c:v>474098.39671977068</c:v>
                </c:pt>
                <c:pt idx="30">
                  <c:v>476745.41942757874</c:v>
                </c:pt>
                <c:pt idx="31">
                  <c:v>479950.38468918309</c:v>
                </c:pt>
                <c:pt idx="32">
                  <c:v>483176.89562675933</c:v>
                </c:pt>
                <c:pt idx="33">
                  <c:v>486425.09708311089</c:v>
                </c:pt>
                <c:pt idx="34">
                  <c:v>489695.13487476017</c:v>
                </c:pt>
                <c:pt idx="35">
                  <c:v>492987.15579849482</c:v>
                </c:pt>
                <c:pt idx="36">
                  <c:v>496301.30763795745</c:v>
                </c:pt>
                <c:pt idx="37">
                  <c:v>499637.73917027988</c:v>
                </c:pt>
                <c:pt idx="38">
                  <c:v>502996.600172762</c:v>
                </c:pt>
                <c:pt idx="39">
                  <c:v>506378.04142959544</c:v>
                </c:pt>
                <c:pt idx="40">
                  <c:v>509782.21473863261</c:v>
                </c:pt>
              </c:numCache>
            </c:numRef>
          </c:val>
        </c:ser>
        <c:marker val="1"/>
        <c:axId val="104830464"/>
        <c:axId val="104832000"/>
      </c:lineChart>
      <c:catAx>
        <c:axId val="104830464"/>
        <c:scaling>
          <c:orientation val="minMax"/>
        </c:scaling>
        <c:axPos val="b"/>
        <c:numFmt formatCode="General" sourceLinked="1"/>
        <c:tickLblPos val="nextTo"/>
        <c:crossAx val="104832000"/>
        <c:crosses val="autoZero"/>
        <c:auto val="1"/>
        <c:lblAlgn val="ctr"/>
        <c:lblOffset val="100"/>
      </c:catAx>
      <c:valAx>
        <c:axId val="10483200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4830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Industrial Emissions by Fuel (kg CO2e)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'Emissions Projections'!$C$61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Projections'!$F$69:$AT$69</c:f>
              <c:numCache>
                <c:formatCode>_(* #,##0_);_(* \(#,##0\);_(* "-"??_);_(@_)</c:formatCode>
                <c:ptCount val="41"/>
                <c:pt idx="0">
                  <c:v>14569.144239796067</c:v>
                </c:pt>
                <c:pt idx="1">
                  <c:v>15283.393412695825</c:v>
                </c:pt>
                <c:pt idx="2">
                  <c:v>16988.641847053314</c:v>
                </c:pt>
                <c:pt idx="3">
                  <c:v>15787.318358186627</c:v>
                </c:pt>
                <c:pt idx="4">
                  <c:v>15812.625263257478</c:v>
                </c:pt>
                <c:pt idx="5">
                  <c:v>16474.705192366975</c:v>
                </c:pt>
                <c:pt idx="6">
                  <c:v>16902.695409498818</c:v>
                </c:pt>
                <c:pt idx="7">
                  <c:v>17325.826703226052</c:v>
                </c:pt>
                <c:pt idx="8">
                  <c:v>17496.273773321151</c:v>
                </c:pt>
                <c:pt idx="9">
                  <c:v>17685.80751690652</c:v>
                </c:pt>
                <c:pt idx="10">
                  <c:v>17940.738380385912</c:v>
                </c:pt>
                <c:pt idx="11">
                  <c:v>17913.712602177766</c:v>
                </c:pt>
                <c:pt idx="12">
                  <c:v>18050.433528114445</c:v>
                </c:pt>
                <c:pt idx="13">
                  <c:v>18080.298346479976</c:v>
                </c:pt>
                <c:pt idx="14">
                  <c:v>18115.767071562928</c:v>
                </c:pt>
                <c:pt idx="15">
                  <c:v>18108.709517444651</c:v>
                </c:pt>
                <c:pt idx="16">
                  <c:v>18090.943326824632</c:v>
                </c:pt>
                <c:pt idx="17">
                  <c:v>18054.906963191086</c:v>
                </c:pt>
                <c:pt idx="18">
                  <c:v>18024.593255605327</c:v>
                </c:pt>
                <c:pt idx="19">
                  <c:v>18015.021995560845</c:v>
                </c:pt>
                <c:pt idx="20">
                  <c:v>18056.208368557993</c:v>
                </c:pt>
                <c:pt idx="21">
                  <c:v>18043.912803124516</c:v>
                </c:pt>
                <c:pt idx="22">
                  <c:v>18063.136306944689</c:v>
                </c:pt>
                <c:pt idx="23">
                  <c:v>18072.256369784976</c:v>
                </c:pt>
                <c:pt idx="24">
                  <c:v>18084.753900863412</c:v>
                </c:pt>
                <c:pt idx="25">
                  <c:v>18112.812518480041</c:v>
                </c:pt>
                <c:pt idx="26">
                  <c:v>18134.985418460077</c:v>
                </c:pt>
                <c:pt idx="27">
                  <c:v>18142.605609925144</c:v>
                </c:pt>
                <c:pt idx="28">
                  <c:v>18161.374012338903</c:v>
                </c:pt>
                <c:pt idx="29">
                  <c:v>18208.863788965617</c:v>
                </c:pt>
                <c:pt idx="30">
                  <c:v>18188.504861170823</c:v>
                </c:pt>
                <c:pt idx="31">
                  <c:v>18323.528122649248</c:v>
                </c:pt>
                <c:pt idx="32">
                  <c:v>18459.553735958096</c:v>
                </c:pt>
                <c:pt idx="33">
                  <c:v>18596.589142105542</c:v>
                </c:pt>
                <c:pt idx="34">
                  <c:v>18734.641837338444</c:v>
                </c:pt>
                <c:pt idx="35">
                  <c:v>18873.719373552423</c:v>
                </c:pt>
                <c:pt idx="36">
                  <c:v>19013.829358704963</c:v>
                </c:pt>
                <c:pt idx="37">
                  <c:v>19154.979457231606</c:v>
                </c:pt>
                <c:pt idx="38">
                  <c:v>19297.1773904652</c:v>
                </c:pt>
                <c:pt idx="39">
                  <c:v>19440.430937058289</c:v>
                </c:pt>
                <c:pt idx="40">
                  <c:v>19584.747933408627</c:v>
                </c:pt>
              </c:numCache>
            </c:numRef>
          </c:val>
        </c:ser>
        <c:ser>
          <c:idx val="1"/>
          <c:order val="1"/>
          <c:tx>
            <c:strRef>
              <c:f>'Emissions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Projections'!$F$77:$AT$77</c:f>
              <c:numCache>
                <c:formatCode>_(* #,##0_);_(* \(#,##0\);_(* "-"??_);_(@_)</c:formatCode>
                <c:ptCount val="41"/>
                <c:pt idx="0">
                  <c:v>46272.094627333194</c:v>
                </c:pt>
                <c:pt idx="1">
                  <c:v>47261.680026710332</c:v>
                </c:pt>
                <c:pt idx="2">
                  <c:v>49748.444131224969</c:v>
                </c:pt>
                <c:pt idx="3">
                  <c:v>48128.339630358241</c:v>
                </c:pt>
                <c:pt idx="4">
                  <c:v>49202.883112618925</c:v>
                </c:pt>
                <c:pt idx="5">
                  <c:v>51444.649369807492</c:v>
                </c:pt>
                <c:pt idx="6">
                  <c:v>52684.880190064934</c:v>
                </c:pt>
                <c:pt idx="7">
                  <c:v>54021.273927474722</c:v>
                </c:pt>
                <c:pt idx="8">
                  <c:v>54834.264292429376</c:v>
                </c:pt>
                <c:pt idx="9">
                  <c:v>55728.893401155932</c:v>
                </c:pt>
                <c:pt idx="10">
                  <c:v>56663.869814086327</c:v>
                </c:pt>
                <c:pt idx="11">
                  <c:v>56724.695022987733</c:v>
                </c:pt>
                <c:pt idx="12">
                  <c:v>57348.787325475139</c:v>
                </c:pt>
                <c:pt idx="13">
                  <c:v>57540.880686688746</c:v>
                </c:pt>
                <c:pt idx="14">
                  <c:v>57625.272512482166</c:v>
                </c:pt>
                <c:pt idx="15">
                  <c:v>57554.580520212978</c:v>
                </c:pt>
                <c:pt idx="16">
                  <c:v>57543.006549635495</c:v>
                </c:pt>
                <c:pt idx="17">
                  <c:v>57022.061603753711</c:v>
                </c:pt>
                <c:pt idx="18">
                  <c:v>56726.565891064369</c:v>
                </c:pt>
                <c:pt idx="19">
                  <c:v>56460.333339829733</c:v>
                </c:pt>
                <c:pt idx="20">
                  <c:v>56361.596275053431</c:v>
                </c:pt>
                <c:pt idx="21">
                  <c:v>56071.442244181373</c:v>
                </c:pt>
                <c:pt idx="22">
                  <c:v>55852.153018887504</c:v>
                </c:pt>
                <c:pt idx="23">
                  <c:v>55632.207628616277</c:v>
                </c:pt>
                <c:pt idx="24">
                  <c:v>55479.478085378556</c:v>
                </c:pt>
                <c:pt idx="25">
                  <c:v>55294.144090926711</c:v>
                </c:pt>
                <c:pt idx="26">
                  <c:v>55117.214634765442</c:v>
                </c:pt>
                <c:pt idx="27">
                  <c:v>55088.49674923838</c:v>
                </c:pt>
                <c:pt idx="28">
                  <c:v>55127.099916421292</c:v>
                </c:pt>
                <c:pt idx="29">
                  <c:v>55230.153987331702</c:v>
                </c:pt>
                <c:pt idx="30">
                  <c:v>55220.113995254942</c:v>
                </c:pt>
                <c:pt idx="31">
                  <c:v>55546.483506070887</c:v>
                </c:pt>
                <c:pt idx="32">
                  <c:v>55874.78197084734</c:v>
                </c:pt>
                <c:pt idx="33">
                  <c:v>56205.020790353221</c:v>
                </c:pt>
                <c:pt idx="34">
                  <c:v>56537.211432739881</c:v>
                </c:pt>
                <c:pt idx="35">
                  <c:v>56871.365433939282</c:v>
                </c:pt>
                <c:pt idx="36">
                  <c:v>57207.494398064649</c:v>
                </c:pt>
                <c:pt idx="37">
                  <c:v>57545.609997813444</c:v>
                </c:pt>
                <c:pt idx="38">
                  <c:v>57885.723974872701</c:v>
                </c:pt>
                <c:pt idx="39">
                  <c:v>58227.848140326802</c:v>
                </c:pt>
                <c:pt idx="40">
                  <c:v>58571.994375067588</c:v>
                </c:pt>
              </c:numCache>
            </c:numRef>
          </c:val>
        </c:ser>
        <c:marker val="1"/>
        <c:axId val="105993344"/>
        <c:axId val="105994880"/>
      </c:lineChart>
      <c:catAx>
        <c:axId val="105993344"/>
        <c:scaling>
          <c:orientation val="minMax"/>
        </c:scaling>
        <c:axPos val="b"/>
        <c:numFmt formatCode="General" sourceLinked="1"/>
        <c:tickLblPos val="nextTo"/>
        <c:crossAx val="105994880"/>
        <c:crosses val="autoZero"/>
        <c:auto val="1"/>
        <c:lblAlgn val="ctr"/>
        <c:lblOffset val="100"/>
      </c:catAx>
      <c:valAx>
        <c:axId val="10599488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5993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areaChart>
        <c:grouping val="stacked"/>
        <c:ser>
          <c:idx val="0"/>
          <c:order val="0"/>
          <c:tx>
            <c:strRef>
              <c:f>'Emissions Projections'!$C$53</c:f>
              <c:strCache>
                <c:ptCount val="1"/>
                <c:pt idx="0">
                  <c:v>Residential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Projections'!$E$53:$AS$53</c:f>
              <c:numCache>
                <c:formatCode>_(* #,##0_);_(* \(#,##0\);_(* "-"??_);_(@_)</c:formatCode>
                <c:ptCount val="41"/>
                <c:pt idx="0">
                  <c:v>144084.32736174768</c:v>
                </c:pt>
                <c:pt idx="1">
                  <c:v>131915.37894716809</c:v>
                </c:pt>
                <c:pt idx="2">
                  <c:v>123057.91600407977</c:v>
                </c:pt>
                <c:pt idx="3">
                  <c:v>128583.87902937435</c:v>
                </c:pt>
                <c:pt idx="4">
                  <c:v>128320.82132670187</c:v>
                </c:pt>
                <c:pt idx="5">
                  <c:v>128430.89020598875</c:v>
                </c:pt>
                <c:pt idx="6">
                  <c:v>128768.15431589511</c:v>
                </c:pt>
                <c:pt idx="7">
                  <c:v>129415.87703973301</c:v>
                </c:pt>
                <c:pt idx="8">
                  <c:v>130300.31286836878</c:v>
                </c:pt>
                <c:pt idx="9">
                  <c:v>131517.89264274979</c:v>
                </c:pt>
                <c:pt idx="10">
                  <c:v>132697.30550800389</c:v>
                </c:pt>
                <c:pt idx="11">
                  <c:v>132431.61143537576</c:v>
                </c:pt>
                <c:pt idx="12">
                  <c:v>133287.44988302441</c:v>
                </c:pt>
                <c:pt idx="13">
                  <c:v>134290.37636514727</c:v>
                </c:pt>
                <c:pt idx="14">
                  <c:v>135363.82601164567</c:v>
                </c:pt>
                <c:pt idx="15">
                  <c:v>136536.64791094841</c:v>
                </c:pt>
                <c:pt idx="16">
                  <c:v>137680.34075620031</c:v>
                </c:pt>
                <c:pt idx="17">
                  <c:v>138923.37819463023</c:v>
                </c:pt>
                <c:pt idx="18">
                  <c:v>140128.52479861683</c:v>
                </c:pt>
                <c:pt idx="19">
                  <c:v>141344.08153510353</c:v>
                </c:pt>
                <c:pt idx="20">
                  <c:v>142863.63306259114</c:v>
                </c:pt>
                <c:pt idx="21">
                  <c:v>143903.89768403783</c:v>
                </c:pt>
                <c:pt idx="22">
                  <c:v>145177.7113800933</c:v>
                </c:pt>
                <c:pt idx="23">
                  <c:v>146474.38926238951</c:v>
                </c:pt>
                <c:pt idx="24">
                  <c:v>147791.32128382567</c:v>
                </c:pt>
                <c:pt idx="25">
                  <c:v>149082.31967796729</c:v>
                </c:pt>
                <c:pt idx="26">
                  <c:v>150482.61427475611</c:v>
                </c:pt>
                <c:pt idx="27">
                  <c:v>151982.0671344806</c:v>
                </c:pt>
                <c:pt idx="28">
                  <c:v>153512.44137930605</c:v>
                </c:pt>
                <c:pt idx="29">
                  <c:v>155117.71985026138</c:v>
                </c:pt>
                <c:pt idx="30">
                  <c:v>156375.95828025386</c:v>
                </c:pt>
                <c:pt idx="31">
                  <c:v>156854.35836825031</c:v>
                </c:pt>
                <c:pt idx="32">
                  <c:v>157337.05065095899</c:v>
                </c:pt>
                <c:pt idx="33">
                  <c:v>157824.02598008714</c:v>
                </c:pt>
                <c:pt idx="34">
                  <c:v>158315.27562220508</c:v>
                </c:pt>
                <c:pt idx="35">
                  <c:v>158810.79125197243</c:v>
                </c:pt>
                <c:pt idx="36">
                  <c:v>159310.56494551044</c:v>
                </c:pt>
                <c:pt idx="37">
                  <c:v>159814.58917391655</c:v>
                </c:pt>
                <c:pt idx="38">
                  <c:v>160322.85679691876</c:v>
                </c:pt>
                <c:pt idx="39">
                  <c:v>160835.36105666653</c:v>
                </c:pt>
                <c:pt idx="40">
                  <c:v>161352.09557165561</c:v>
                </c:pt>
              </c:numCache>
            </c:numRef>
          </c:val>
        </c:ser>
        <c:ser>
          <c:idx val="1"/>
          <c:order val="1"/>
          <c:tx>
            <c:strRef>
              <c:f>'Emissions Projections'!$C$54</c:f>
              <c:strCache>
                <c:ptCount val="1"/>
                <c:pt idx="0">
                  <c:v>Commercial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Projections'!$E$54:$AS$54</c:f>
              <c:numCache>
                <c:formatCode>_(* #,##0_);_(* \(#,##0\);_(* "-"??_);_(@_)</c:formatCode>
                <c:ptCount val="41"/>
                <c:pt idx="0">
                  <c:v>94622.744523914254</c:v>
                </c:pt>
                <c:pt idx="1">
                  <c:v>90907.486882499623</c:v>
                </c:pt>
                <c:pt idx="2">
                  <c:v>89532.443328688329</c:v>
                </c:pt>
                <c:pt idx="3">
                  <c:v>91027.45187015894</c:v>
                </c:pt>
                <c:pt idx="4">
                  <c:v>91740.793705592077</c:v>
                </c:pt>
                <c:pt idx="5">
                  <c:v>92162.959138883511</c:v>
                </c:pt>
                <c:pt idx="6">
                  <c:v>92700.188913623962</c:v>
                </c:pt>
                <c:pt idx="7">
                  <c:v>93288.589529516452</c:v>
                </c:pt>
                <c:pt idx="8">
                  <c:v>93979.126694540595</c:v>
                </c:pt>
                <c:pt idx="9">
                  <c:v>94894.870912750092</c:v>
                </c:pt>
                <c:pt idx="10">
                  <c:v>96380.708879106722</c:v>
                </c:pt>
                <c:pt idx="11">
                  <c:v>96504.54242788523</c:v>
                </c:pt>
                <c:pt idx="12">
                  <c:v>97279.780443454321</c:v>
                </c:pt>
                <c:pt idx="13">
                  <c:v>98132.635299849135</c:v>
                </c:pt>
                <c:pt idx="14">
                  <c:v>99032.603644349758</c:v>
                </c:pt>
                <c:pt idx="15">
                  <c:v>100060.57402935004</c:v>
                </c:pt>
                <c:pt idx="16">
                  <c:v>101090.82469280319</c:v>
                </c:pt>
                <c:pt idx="17">
                  <c:v>102110.45601035174</c:v>
                </c:pt>
                <c:pt idx="18">
                  <c:v>103045.82147689136</c:v>
                </c:pt>
                <c:pt idx="19">
                  <c:v>104002.54794033477</c:v>
                </c:pt>
                <c:pt idx="20">
                  <c:v>104971.81576056968</c:v>
                </c:pt>
                <c:pt idx="21">
                  <c:v>105603.55271121656</c:v>
                </c:pt>
                <c:pt idx="22">
                  <c:v>106483.39234070627</c:v>
                </c:pt>
                <c:pt idx="23">
                  <c:v>107423.51420335026</c:v>
                </c:pt>
                <c:pt idx="24">
                  <c:v>108372.97766774571</c:v>
                </c:pt>
                <c:pt idx="25">
                  <c:v>109292.26968485072</c:v>
                </c:pt>
                <c:pt idx="26">
                  <c:v>110264.61977371085</c:v>
                </c:pt>
                <c:pt idx="27">
                  <c:v>111227.39672955807</c:v>
                </c:pt>
                <c:pt idx="28">
                  <c:v>112179.06933850111</c:v>
                </c:pt>
                <c:pt idx="29">
                  <c:v>113116.81510562878</c:v>
                </c:pt>
                <c:pt idx="30">
                  <c:v>113735.44901907153</c:v>
                </c:pt>
                <c:pt idx="31">
                  <c:v>114439.39417735494</c:v>
                </c:pt>
                <c:pt idx="32">
                  <c:v>115147.96478009675</c:v>
                </c:pt>
                <c:pt idx="33">
                  <c:v>115861.19173389085</c:v>
                </c:pt>
                <c:pt idx="34">
                  <c:v>116579.10615277159</c:v>
                </c:pt>
                <c:pt idx="35">
                  <c:v>117301.73935960767</c:v>
                </c:pt>
                <c:pt idx="36">
                  <c:v>118029.12288750554</c:v>
                </c:pt>
                <c:pt idx="37">
                  <c:v>118761.28848122213</c:v>
                </c:pt>
                <c:pt idx="38">
                  <c:v>119498.26809858701</c:v>
                </c:pt>
                <c:pt idx="39">
                  <c:v>120240.09391193435</c:v>
                </c:pt>
                <c:pt idx="40">
                  <c:v>120986.79830954423</c:v>
                </c:pt>
              </c:numCache>
            </c:numRef>
          </c:val>
        </c:ser>
        <c:ser>
          <c:idx val="2"/>
          <c:order val="2"/>
          <c:tx>
            <c:strRef>
              <c:f>'Emissions Projections'!$C$55</c:f>
              <c:strCache>
                <c:ptCount val="1"/>
                <c:pt idx="0">
                  <c:v>Industrial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Projections'!$E$55:$AS$55</c:f>
              <c:numCache>
                <c:formatCode>_(* #,##0_);_(* \(#,##0\);_(* "-"??_);_(@_)</c:formatCode>
                <c:ptCount val="41"/>
                <c:pt idx="0">
                  <c:v>60841.238867129257</c:v>
                </c:pt>
                <c:pt idx="1">
                  <c:v>62545.073439406158</c:v>
                </c:pt>
                <c:pt idx="2">
                  <c:v>66737.085978278279</c:v>
                </c:pt>
                <c:pt idx="3">
                  <c:v>63915.657988544866</c:v>
                </c:pt>
                <c:pt idx="4">
                  <c:v>65015.508375876401</c:v>
                </c:pt>
                <c:pt idx="5">
                  <c:v>67919.354562174471</c:v>
                </c:pt>
                <c:pt idx="6">
                  <c:v>69587.575599563745</c:v>
                </c:pt>
                <c:pt idx="7">
                  <c:v>71347.100630700777</c:v>
                </c:pt>
                <c:pt idx="8">
                  <c:v>72330.53806575053</c:v>
                </c:pt>
                <c:pt idx="9">
                  <c:v>73414.700918062445</c:v>
                </c:pt>
                <c:pt idx="10">
                  <c:v>74604.608194472239</c:v>
                </c:pt>
                <c:pt idx="11">
                  <c:v>74638.407625165506</c:v>
                </c:pt>
                <c:pt idx="12">
                  <c:v>75399.220853589592</c:v>
                </c:pt>
                <c:pt idx="13">
                  <c:v>75621.179033168723</c:v>
                </c:pt>
                <c:pt idx="14">
                  <c:v>75741.039584045095</c:v>
                </c:pt>
                <c:pt idx="15">
                  <c:v>75663.290037657629</c:v>
                </c:pt>
                <c:pt idx="16">
                  <c:v>75633.94987646013</c:v>
                </c:pt>
                <c:pt idx="17">
                  <c:v>75076.968566944794</c:v>
                </c:pt>
                <c:pt idx="18">
                  <c:v>74751.159146669699</c:v>
                </c:pt>
                <c:pt idx="19">
                  <c:v>74475.355335390574</c:v>
                </c:pt>
                <c:pt idx="20">
                  <c:v>74417.804643611424</c:v>
                </c:pt>
                <c:pt idx="21">
                  <c:v>74115.355047305886</c:v>
                </c:pt>
                <c:pt idx="22">
                  <c:v>73915.289325832186</c:v>
                </c:pt>
                <c:pt idx="23">
                  <c:v>73704.463998401246</c:v>
                </c:pt>
                <c:pt idx="24">
                  <c:v>73564.231986241968</c:v>
                </c:pt>
                <c:pt idx="25">
                  <c:v>73406.956609406756</c:v>
                </c:pt>
                <c:pt idx="26">
                  <c:v>73252.200053225519</c:v>
                </c:pt>
                <c:pt idx="27">
                  <c:v>73231.102359163517</c:v>
                </c:pt>
                <c:pt idx="28">
                  <c:v>73288.473928760199</c:v>
                </c:pt>
                <c:pt idx="29">
                  <c:v>73439.017776297318</c:v>
                </c:pt>
                <c:pt idx="30">
                  <c:v>73408.618856425761</c:v>
                </c:pt>
                <c:pt idx="31">
                  <c:v>73870.011628720138</c:v>
                </c:pt>
                <c:pt idx="32">
                  <c:v>74334.335706805432</c:v>
                </c:pt>
                <c:pt idx="33">
                  <c:v>74801.609932458756</c:v>
                </c:pt>
                <c:pt idx="34">
                  <c:v>75271.853270078325</c:v>
                </c:pt>
                <c:pt idx="35">
                  <c:v>75745.084807491701</c:v>
                </c:pt>
                <c:pt idx="36">
                  <c:v>76221.32375676962</c:v>
                </c:pt>
                <c:pt idx="37">
                  <c:v>76700.589455045047</c:v>
                </c:pt>
                <c:pt idx="38">
                  <c:v>77182.901365337893</c:v>
                </c:pt>
                <c:pt idx="39">
                  <c:v>77668.279077385087</c:v>
                </c:pt>
                <c:pt idx="40">
                  <c:v>78156.742308476212</c:v>
                </c:pt>
              </c:numCache>
            </c:numRef>
          </c:val>
        </c:ser>
        <c:ser>
          <c:idx val="3"/>
          <c:order val="3"/>
          <c:tx>
            <c:strRef>
              <c:f>'Emissions Projections'!$C$56</c:f>
              <c:strCache>
                <c:ptCount val="1"/>
                <c:pt idx="0">
                  <c:v>Public Authority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Projections'!$E$56:$AS$56</c:f>
              <c:numCache>
                <c:formatCode>_(* #,##0_);_(* \(#,##0\);_(* "-"??_);_(@_)</c:formatCode>
                <c:ptCount val="41"/>
                <c:pt idx="0">
                  <c:v>14719.376705143563</c:v>
                </c:pt>
                <c:pt idx="1">
                  <c:v>14195.73096023508</c:v>
                </c:pt>
                <c:pt idx="2">
                  <c:v>12982.934689787475</c:v>
                </c:pt>
                <c:pt idx="3">
                  <c:v>13751.730159508412</c:v>
                </c:pt>
                <c:pt idx="4">
                  <c:v>13826.581571052779</c:v>
                </c:pt>
                <c:pt idx="5">
                  <c:v>14001.317090357879</c:v>
                </c:pt>
                <c:pt idx="6">
                  <c:v>14128.600085097924</c:v>
                </c:pt>
                <c:pt idx="7">
                  <c:v>14276.620711341968</c:v>
                </c:pt>
                <c:pt idx="8">
                  <c:v>14400.622460639393</c:v>
                </c:pt>
                <c:pt idx="9">
                  <c:v>14556.579239673829</c:v>
                </c:pt>
                <c:pt idx="10">
                  <c:v>14745.028507055606</c:v>
                </c:pt>
                <c:pt idx="11">
                  <c:v>14740.370878676182</c:v>
                </c:pt>
                <c:pt idx="12">
                  <c:v>14856.76103481085</c:v>
                </c:pt>
                <c:pt idx="13">
                  <c:v>14956.919741993646</c:v>
                </c:pt>
                <c:pt idx="14">
                  <c:v>15058.079067266481</c:v>
                </c:pt>
                <c:pt idx="15">
                  <c:v>15160.483943638454</c:v>
                </c:pt>
                <c:pt idx="16">
                  <c:v>15263.649413503152</c:v>
                </c:pt>
                <c:pt idx="17">
                  <c:v>15345.893678489192</c:v>
                </c:pt>
                <c:pt idx="18">
                  <c:v>15433.111901196993</c:v>
                </c:pt>
                <c:pt idx="19">
                  <c:v>15524.321228755874</c:v>
                </c:pt>
                <c:pt idx="20">
                  <c:v>15641.640087616621</c:v>
                </c:pt>
                <c:pt idx="21">
                  <c:v>15707.370385237213</c:v>
                </c:pt>
                <c:pt idx="22">
                  <c:v>15801.367869848165</c:v>
                </c:pt>
                <c:pt idx="23">
                  <c:v>15898.628729923872</c:v>
                </c:pt>
                <c:pt idx="24">
                  <c:v>16000.430070067741</c:v>
                </c:pt>
                <c:pt idx="25">
                  <c:v>16098.770051983962</c:v>
                </c:pt>
                <c:pt idx="26">
                  <c:v>16204.659187476283</c:v>
                </c:pt>
                <c:pt idx="27">
                  <c:v>16320.950957657013</c:v>
                </c:pt>
                <c:pt idx="28">
                  <c:v>16442.022442498859</c:v>
                </c:pt>
                <c:pt idx="29">
                  <c:v>16571.305607991984</c:v>
                </c:pt>
                <c:pt idx="30">
                  <c:v>16659.31726390402</c:v>
                </c:pt>
                <c:pt idx="31">
                  <c:v>16728.715915805249</c:v>
                </c:pt>
                <c:pt idx="32">
                  <c:v>16798.435583108047</c:v>
                </c:pt>
                <c:pt idx="33">
                  <c:v>16868.477785938463</c:v>
                </c:pt>
                <c:pt idx="34">
                  <c:v>16938.844051655884</c:v>
                </c:pt>
                <c:pt idx="35">
                  <c:v>17009.535914887503</c:v>
                </c:pt>
                <c:pt idx="36">
                  <c:v>17080.55491756292</c:v>
                </c:pt>
                <c:pt idx="37">
                  <c:v>17151.902608948931</c:v>
                </c:pt>
                <c:pt idx="38">
                  <c:v>17223.580545684483</c:v>
                </c:pt>
                <c:pt idx="39">
                  <c:v>17295.590291815774</c:v>
                </c:pt>
                <c:pt idx="40">
                  <c:v>17367.933418831548</c:v>
                </c:pt>
              </c:numCache>
            </c:numRef>
          </c:val>
        </c:ser>
        <c:ser>
          <c:idx val="4"/>
          <c:order val="4"/>
          <c:tx>
            <c:strRef>
              <c:f>'Emissions Projections'!$C$57</c:f>
              <c:strCache>
                <c:ptCount val="1"/>
                <c:pt idx="0">
                  <c:v>Transportation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Projections'!$E$57:$AS$57</c:f>
              <c:numCache>
                <c:formatCode>_(* #,##0_);_(* \(#,##0\);_(* "-"??_);_(@_)</c:formatCode>
                <c:ptCount val="41"/>
                <c:pt idx="0">
                  <c:v>77832.453989287736</c:v>
                </c:pt>
                <c:pt idx="1">
                  <c:v>76958.922435375207</c:v>
                </c:pt>
                <c:pt idx="2">
                  <c:v>73983.597157552969</c:v>
                </c:pt>
                <c:pt idx="3">
                  <c:v>73929.018795912722</c:v>
                </c:pt>
                <c:pt idx="4">
                  <c:v>72991.327702185939</c:v>
                </c:pt>
                <c:pt idx="5">
                  <c:v>72825.995131020638</c:v>
                </c:pt>
                <c:pt idx="6">
                  <c:v>72599.371266841321</c:v>
                </c:pt>
                <c:pt idx="7">
                  <c:v>72349.084867361846</c:v>
                </c:pt>
                <c:pt idx="8">
                  <c:v>72056.494516741906</c:v>
                </c:pt>
                <c:pt idx="9">
                  <c:v>71683.3134032136</c:v>
                </c:pt>
                <c:pt idx="10">
                  <c:v>71796.486284741812</c:v>
                </c:pt>
                <c:pt idx="11">
                  <c:v>70561.920886937602</c:v>
                </c:pt>
                <c:pt idx="12">
                  <c:v>69751.704989292441</c:v>
                </c:pt>
                <c:pt idx="13">
                  <c:v>68984.240073244262</c:v>
                </c:pt>
                <c:pt idx="14">
                  <c:v>68079.505076224566</c:v>
                </c:pt>
                <c:pt idx="15">
                  <c:v>67227.49561120884</c:v>
                </c:pt>
                <c:pt idx="16">
                  <c:v>66439.180828132638</c:v>
                </c:pt>
                <c:pt idx="17">
                  <c:v>65632.475029080029</c:v>
                </c:pt>
                <c:pt idx="18">
                  <c:v>64971.81311133178</c:v>
                </c:pt>
                <c:pt idx="19">
                  <c:v>64407.293817834856</c:v>
                </c:pt>
                <c:pt idx="20">
                  <c:v>64064.726401831591</c:v>
                </c:pt>
                <c:pt idx="21">
                  <c:v>63550.735138591983</c:v>
                </c:pt>
                <c:pt idx="22">
                  <c:v>63199.429238387631</c:v>
                </c:pt>
                <c:pt idx="23">
                  <c:v>62900.002861047557</c:v>
                </c:pt>
                <c:pt idx="24">
                  <c:v>62685.650808836472</c:v>
                </c:pt>
                <c:pt idx="25">
                  <c:v>62518.23772667993</c:v>
                </c:pt>
                <c:pt idx="26">
                  <c:v>62396.88386224601</c:v>
                </c:pt>
                <c:pt idx="27">
                  <c:v>62342.993795072136</c:v>
                </c:pt>
                <c:pt idx="28">
                  <c:v>62355.561558731133</c:v>
                </c:pt>
                <c:pt idx="29">
                  <c:v>62423.053107684238</c:v>
                </c:pt>
                <c:pt idx="30">
                  <c:v>62293.454063012432</c:v>
                </c:pt>
                <c:pt idx="31">
                  <c:v>61875.507931637709</c:v>
                </c:pt>
                <c:pt idx="32">
                  <c:v>61463.526963571021</c:v>
                </c:pt>
                <c:pt idx="33">
                  <c:v>61057.470385615161</c:v>
                </c:pt>
                <c:pt idx="34">
                  <c:v>60657.297995969879</c:v>
                </c:pt>
                <c:pt idx="35">
                  <c:v>60262.970160256678</c:v>
                </c:pt>
                <c:pt idx="36">
                  <c:v>59874.447807598437</c:v>
                </c:pt>
                <c:pt idx="37">
                  <c:v>59491.69242675334</c:v>
                </c:pt>
                <c:pt idx="38">
                  <c:v>59114.6660623028</c:v>
                </c:pt>
                <c:pt idx="39">
                  <c:v>58743.331310893002</c:v>
                </c:pt>
                <c:pt idx="40">
                  <c:v>58377.65131752962</c:v>
                </c:pt>
              </c:numCache>
            </c:numRef>
          </c:val>
        </c:ser>
        <c:ser>
          <c:idx val="5"/>
          <c:order val="5"/>
          <c:tx>
            <c:strRef>
              <c:f>'Emissions Projections'!$C$58</c:f>
              <c:strCache>
                <c:ptCount val="1"/>
                <c:pt idx="0">
                  <c:v>Wastewater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Projections'!$E$58:$AS$58</c:f>
              <c:numCache>
                <c:formatCode>_(* #,##0_);_(* \(#,##0\);_(* "-"??_);_(@_)</c:formatCode>
                <c:ptCount val="41"/>
                <c:pt idx="0">
                  <c:v>1420.2245156427696</c:v>
                </c:pt>
                <c:pt idx="1">
                  <c:v>1609.6172679564472</c:v>
                </c:pt>
                <c:pt idx="2">
                  <c:v>1872.100785930344</c:v>
                </c:pt>
                <c:pt idx="3">
                  <c:v>1599.3281607541605</c:v>
                </c:pt>
                <c:pt idx="4">
                  <c:v>1614.4227662478913</c:v>
                </c:pt>
                <c:pt idx="5">
                  <c:v>1632.3951197716494</c:v>
                </c:pt>
                <c:pt idx="6">
                  <c:v>1647.5587535653176</c:v>
                </c:pt>
                <c:pt idx="7">
                  <c:v>1666.2194819774375</c:v>
                </c:pt>
                <c:pt idx="8">
                  <c:v>1683.7972054847701</c:v>
                </c:pt>
                <c:pt idx="9">
                  <c:v>1705.1825382471616</c:v>
                </c:pt>
                <c:pt idx="10">
                  <c:v>1728.7718853974309</c:v>
                </c:pt>
                <c:pt idx="11">
                  <c:v>1730.2567916008236</c:v>
                </c:pt>
                <c:pt idx="12">
                  <c:v>1746.2277275248248</c:v>
                </c:pt>
                <c:pt idx="13">
                  <c:v>1760.8490851102347</c:v>
                </c:pt>
                <c:pt idx="14">
                  <c:v>1775.3725643990097</c:v>
                </c:pt>
                <c:pt idx="15">
                  <c:v>1790.1501013341806</c:v>
                </c:pt>
                <c:pt idx="16">
                  <c:v>1805.1649915513779</c:v>
                </c:pt>
                <c:pt idx="17">
                  <c:v>1817.2532815678162</c:v>
                </c:pt>
                <c:pt idx="18">
                  <c:v>1830.0983852397958</c:v>
                </c:pt>
                <c:pt idx="19">
                  <c:v>1843.348496304548</c:v>
                </c:pt>
                <c:pt idx="20">
                  <c:v>1859.5129988029714</c:v>
                </c:pt>
                <c:pt idx="21">
                  <c:v>1869.5375973410894</c:v>
                </c:pt>
                <c:pt idx="22">
                  <c:v>1882.9534793915077</c:v>
                </c:pt>
                <c:pt idx="23">
                  <c:v>1896.9067398913737</c:v>
                </c:pt>
                <c:pt idx="24">
                  <c:v>1911.5979938075104</c:v>
                </c:pt>
                <c:pt idx="25">
                  <c:v>1925.7615065997747</c:v>
                </c:pt>
                <c:pt idx="26">
                  <c:v>1941.124433357619</c:v>
                </c:pt>
                <c:pt idx="27">
                  <c:v>1958.0540855507809</c:v>
                </c:pt>
                <c:pt idx="28">
                  <c:v>1975.5179704907491</c:v>
                </c:pt>
                <c:pt idx="29">
                  <c:v>1993.4702025992083</c:v>
                </c:pt>
                <c:pt idx="30">
                  <c:v>2006.5903385995871</c:v>
                </c:pt>
                <c:pt idx="31">
                  <c:v>2029.8414058781318</c:v>
                </c:pt>
                <c:pt idx="32">
                  <c:v>2053.3618914426079</c:v>
                </c:pt>
                <c:pt idx="33">
                  <c:v>2077.1549171373554</c:v>
                </c:pt>
                <c:pt idx="34">
                  <c:v>2101.2236409806223</c:v>
                </c:pt>
                <c:pt idx="35">
                  <c:v>2125.5712575837238</c:v>
                </c:pt>
                <c:pt idx="36">
                  <c:v>2150.2009985750574</c:v>
                </c:pt>
                <c:pt idx="37">
                  <c:v>2175.1161330290361</c:v>
                </c:pt>
                <c:pt idx="38">
                  <c:v>2200.3199678999854</c:v>
                </c:pt>
                <c:pt idx="39">
                  <c:v>2225.8158484610735</c:v>
                </c:pt>
                <c:pt idx="40">
                  <c:v>2251.6071587483234</c:v>
                </c:pt>
              </c:numCache>
            </c:numRef>
          </c:val>
        </c:ser>
        <c:axId val="105917056"/>
        <c:axId val="105922944"/>
      </c:areaChart>
      <c:catAx>
        <c:axId val="105917056"/>
        <c:scaling>
          <c:orientation val="minMax"/>
        </c:scaling>
        <c:axPos val="b"/>
        <c:numFmt formatCode="General" sourceLinked="1"/>
        <c:tickLblPos val="nextTo"/>
        <c:crossAx val="105922944"/>
        <c:crosses val="autoZero"/>
        <c:auto val="1"/>
        <c:lblAlgn val="ctr"/>
        <c:lblOffset val="100"/>
      </c:catAx>
      <c:valAx>
        <c:axId val="105922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GHG Emissions (mt CO2)</a:t>
                </a:r>
              </a:p>
            </c:rich>
          </c:tx>
        </c:title>
        <c:numFmt formatCode="_(* #,##0_);_(* \(#,##0\);_(* &quot;-&quot;??_);_(@_)" sourceLinked="1"/>
        <c:tickLblPos val="nextTo"/>
        <c:crossAx val="1059170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areaChart>
        <c:grouping val="stacked"/>
        <c:ser>
          <c:idx val="0"/>
          <c:order val="0"/>
          <c:tx>
            <c:strRef>
              <c:f>'Emissions Projections'!$C$53</c:f>
              <c:strCache>
                <c:ptCount val="1"/>
                <c:pt idx="0">
                  <c:v>Residential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Projections'!$E$53:$AS$53</c:f>
              <c:numCache>
                <c:formatCode>_(* #,##0_);_(* \(#,##0\);_(* "-"??_);_(@_)</c:formatCode>
                <c:ptCount val="41"/>
                <c:pt idx="0">
                  <c:v>144084.32736174768</c:v>
                </c:pt>
                <c:pt idx="1">
                  <c:v>131915.37894716809</c:v>
                </c:pt>
                <c:pt idx="2">
                  <c:v>123057.91600407977</c:v>
                </c:pt>
                <c:pt idx="3">
                  <c:v>128583.87902937435</c:v>
                </c:pt>
                <c:pt idx="4">
                  <c:v>128320.82132670187</c:v>
                </c:pt>
                <c:pt idx="5">
                  <c:v>128430.89020598875</c:v>
                </c:pt>
                <c:pt idx="6">
                  <c:v>128768.15431589511</c:v>
                </c:pt>
                <c:pt idx="7">
                  <c:v>129415.87703973301</c:v>
                </c:pt>
                <c:pt idx="8">
                  <c:v>130300.31286836878</c:v>
                </c:pt>
                <c:pt idx="9">
                  <c:v>131517.89264274979</c:v>
                </c:pt>
                <c:pt idx="10">
                  <c:v>132697.30550800389</c:v>
                </c:pt>
                <c:pt idx="11">
                  <c:v>132431.61143537576</c:v>
                </c:pt>
                <c:pt idx="12">
                  <c:v>133287.44988302441</c:v>
                </c:pt>
                <c:pt idx="13">
                  <c:v>134290.37636514727</c:v>
                </c:pt>
                <c:pt idx="14">
                  <c:v>135363.82601164567</c:v>
                </c:pt>
                <c:pt idx="15">
                  <c:v>136536.64791094841</c:v>
                </c:pt>
                <c:pt idx="16">
                  <c:v>137680.34075620031</c:v>
                </c:pt>
                <c:pt idx="17">
                  <c:v>138923.37819463023</c:v>
                </c:pt>
                <c:pt idx="18">
                  <c:v>140128.52479861683</c:v>
                </c:pt>
                <c:pt idx="19">
                  <c:v>141344.08153510353</c:v>
                </c:pt>
                <c:pt idx="20">
                  <c:v>142863.63306259114</c:v>
                </c:pt>
                <c:pt idx="21">
                  <c:v>143903.89768403783</c:v>
                </c:pt>
                <c:pt idx="22">
                  <c:v>145177.7113800933</c:v>
                </c:pt>
                <c:pt idx="23">
                  <c:v>146474.38926238951</c:v>
                </c:pt>
                <c:pt idx="24">
                  <c:v>147791.32128382567</c:v>
                </c:pt>
                <c:pt idx="25">
                  <c:v>149082.31967796729</c:v>
                </c:pt>
                <c:pt idx="26">
                  <c:v>150482.61427475611</c:v>
                </c:pt>
                <c:pt idx="27">
                  <c:v>151982.0671344806</c:v>
                </c:pt>
                <c:pt idx="28">
                  <c:v>153512.44137930605</c:v>
                </c:pt>
                <c:pt idx="29">
                  <c:v>155117.71985026138</c:v>
                </c:pt>
                <c:pt idx="30">
                  <c:v>156375.95828025386</c:v>
                </c:pt>
                <c:pt idx="31">
                  <c:v>156854.35836825031</c:v>
                </c:pt>
                <c:pt idx="32">
                  <c:v>157337.05065095899</c:v>
                </c:pt>
                <c:pt idx="33">
                  <c:v>157824.02598008714</c:v>
                </c:pt>
                <c:pt idx="34">
                  <c:v>158315.27562220508</c:v>
                </c:pt>
                <c:pt idx="35">
                  <c:v>158810.79125197243</c:v>
                </c:pt>
                <c:pt idx="36">
                  <c:v>159310.56494551044</c:v>
                </c:pt>
                <c:pt idx="37">
                  <c:v>159814.58917391655</c:v>
                </c:pt>
                <c:pt idx="38">
                  <c:v>160322.85679691876</c:v>
                </c:pt>
                <c:pt idx="39">
                  <c:v>160835.36105666653</c:v>
                </c:pt>
                <c:pt idx="40">
                  <c:v>161352.09557165561</c:v>
                </c:pt>
              </c:numCache>
            </c:numRef>
          </c:val>
        </c:ser>
        <c:ser>
          <c:idx val="1"/>
          <c:order val="1"/>
          <c:tx>
            <c:strRef>
              <c:f>'Emissions Projections'!$C$54</c:f>
              <c:strCache>
                <c:ptCount val="1"/>
                <c:pt idx="0">
                  <c:v>Commercial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Projections'!$E$54:$AS$54</c:f>
              <c:numCache>
                <c:formatCode>_(* #,##0_);_(* \(#,##0\);_(* "-"??_);_(@_)</c:formatCode>
                <c:ptCount val="41"/>
                <c:pt idx="0">
                  <c:v>94622.744523914254</c:v>
                </c:pt>
                <c:pt idx="1">
                  <c:v>90907.486882499623</c:v>
                </c:pt>
                <c:pt idx="2">
                  <c:v>89532.443328688329</c:v>
                </c:pt>
                <c:pt idx="3">
                  <c:v>91027.45187015894</c:v>
                </c:pt>
                <c:pt idx="4">
                  <c:v>91740.793705592077</c:v>
                </c:pt>
                <c:pt idx="5">
                  <c:v>92162.959138883511</c:v>
                </c:pt>
                <c:pt idx="6">
                  <c:v>92700.188913623962</c:v>
                </c:pt>
                <c:pt idx="7">
                  <c:v>93288.589529516452</c:v>
                </c:pt>
                <c:pt idx="8">
                  <c:v>93979.126694540595</c:v>
                </c:pt>
                <c:pt idx="9">
                  <c:v>94894.870912750092</c:v>
                </c:pt>
                <c:pt idx="10">
                  <c:v>96380.708879106722</c:v>
                </c:pt>
                <c:pt idx="11">
                  <c:v>96504.54242788523</c:v>
                </c:pt>
                <c:pt idx="12">
                  <c:v>97279.780443454321</c:v>
                </c:pt>
                <c:pt idx="13">
                  <c:v>98132.635299849135</c:v>
                </c:pt>
                <c:pt idx="14">
                  <c:v>99032.603644349758</c:v>
                </c:pt>
                <c:pt idx="15">
                  <c:v>100060.57402935004</c:v>
                </c:pt>
                <c:pt idx="16">
                  <c:v>101090.82469280319</c:v>
                </c:pt>
                <c:pt idx="17">
                  <c:v>102110.45601035174</c:v>
                </c:pt>
                <c:pt idx="18">
                  <c:v>103045.82147689136</c:v>
                </c:pt>
                <c:pt idx="19">
                  <c:v>104002.54794033477</c:v>
                </c:pt>
                <c:pt idx="20">
                  <c:v>104971.81576056968</c:v>
                </c:pt>
                <c:pt idx="21">
                  <c:v>105603.55271121656</c:v>
                </c:pt>
                <c:pt idx="22">
                  <c:v>106483.39234070627</c:v>
                </c:pt>
                <c:pt idx="23">
                  <c:v>107423.51420335026</c:v>
                </c:pt>
                <c:pt idx="24">
                  <c:v>108372.97766774571</c:v>
                </c:pt>
                <c:pt idx="25">
                  <c:v>109292.26968485072</c:v>
                </c:pt>
                <c:pt idx="26">
                  <c:v>110264.61977371085</c:v>
                </c:pt>
                <c:pt idx="27">
                  <c:v>111227.39672955807</c:v>
                </c:pt>
                <c:pt idx="28">
                  <c:v>112179.06933850111</c:v>
                </c:pt>
                <c:pt idx="29">
                  <c:v>113116.81510562878</c:v>
                </c:pt>
                <c:pt idx="30">
                  <c:v>113735.44901907153</c:v>
                </c:pt>
                <c:pt idx="31">
                  <c:v>114439.39417735494</c:v>
                </c:pt>
                <c:pt idx="32">
                  <c:v>115147.96478009675</c:v>
                </c:pt>
                <c:pt idx="33">
                  <c:v>115861.19173389085</c:v>
                </c:pt>
                <c:pt idx="34">
                  <c:v>116579.10615277159</c:v>
                </c:pt>
                <c:pt idx="35">
                  <c:v>117301.73935960767</c:v>
                </c:pt>
                <c:pt idx="36">
                  <c:v>118029.12288750554</c:v>
                </c:pt>
                <c:pt idx="37">
                  <c:v>118761.28848122213</c:v>
                </c:pt>
                <c:pt idx="38">
                  <c:v>119498.26809858701</c:v>
                </c:pt>
                <c:pt idx="39">
                  <c:v>120240.09391193435</c:v>
                </c:pt>
                <c:pt idx="40">
                  <c:v>120986.79830954423</c:v>
                </c:pt>
              </c:numCache>
            </c:numRef>
          </c:val>
        </c:ser>
        <c:ser>
          <c:idx val="2"/>
          <c:order val="2"/>
          <c:tx>
            <c:strRef>
              <c:f>'Emissions Projections'!$C$55</c:f>
              <c:strCache>
                <c:ptCount val="1"/>
                <c:pt idx="0">
                  <c:v>Industrial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Projections'!$E$55:$AS$55</c:f>
              <c:numCache>
                <c:formatCode>_(* #,##0_);_(* \(#,##0\);_(* "-"??_);_(@_)</c:formatCode>
                <c:ptCount val="41"/>
                <c:pt idx="0">
                  <c:v>60841.238867129257</c:v>
                </c:pt>
                <c:pt idx="1">
                  <c:v>62545.073439406158</c:v>
                </c:pt>
                <c:pt idx="2">
                  <c:v>66737.085978278279</c:v>
                </c:pt>
                <c:pt idx="3">
                  <c:v>63915.657988544866</c:v>
                </c:pt>
                <c:pt idx="4">
                  <c:v>65015.508375876401</c:v>
                </c:pt>
                <c:pt idx="5">
                  <c:v>67919.354562174471</c:v>
                </c:pt>
                <c:pt idx="6">
                  <c:v>69587.575599563745</c:v>
                </c:pt>
                <c:pt idx="7">
                  <c:v>71347.100630700777</c:v>
                </c:pt>
                <c:pt idx="8">
                  <c:v>72330.53806575053</c:v>
                </c:pt>
                <c:pt idx="9">
                  <c:v>73414.700918062445</c:v>
                </c:pt>
                <c:pt idx="10">
                  <c:v>74604.608194472239</c:v>
                </c:pt>
                <c:pt idx="11">
                  <c:v>74638.407625165506</c:v>
                </c:pt>
                <c:pt idx="12">
                  <c:v>75399.220853589592</c:v>
                </c:pt>
                <c:pt idx="13">
                  <c:v>75621.179033168723</c:v>
                </c:pt>
                <c:pt idx="14">
                  <c:v>75741.039584045095</c:v>
                </c:pt>
                <c:pt idx="15">
                  <c:v>75663.290037657629</c:v>
                </c:pt>
                <c:pt idx="16">
                  <c:v>75633.94987646013</c:v>
                </c:pt>
                <c:pt idx="17">
                  <c:v>75076.968566944794</c:v>
                </c:pt>
                <c:pt idx="18">
                  <c:v>74751.159146669699</c:v>
                </c:pt>
                <c:pt idx="19">
                  <c:v>74475.355335390574</c:v>
                </c:pt>
                <c:pt idx="20">
                  <c:v>74417.804643611424</c:v>
                </c:pt>
                <c:pt idx="21">
                  <c:v>74115.355047305886</c:v>
                </c:pt>
                <c:pt idx="22">
                  <c:v>73915.289325832186</c:v>
                </c:pt>
                <c:pt idx="23">
                  <c:v>73704.463998401246</c:v>
                </c:pt>
                <c:pt idx="24">
                  <c:v>73564.231986241968</c:v>
                </c:pt>
                <c:pt idx="25">
                  <c:v>73406.956609406756</c:v>
                </c:pt>
                <c:pt idx="26">
                  <c:v>73252.200053225519</c:v>
                </c:pt>
                <c:pt idx="27">
                  <c:v>73231.102359163517</c:v>
                </c:pt>
                <c:pt idx="28">
                  <c:v>73288.473928760199</c:v>
                </c:pt>
                <c:pt idx="29">
                  <c:v>73439.017776297318</c:v>
                </c:pt>
                <c:pt idx="30">
                  <c:v>73408.618856425761</c:v>
                </c:pt>
                <c:pt idx="31">
                  <c:v>73870.011628720138</c:v>
                </c:pt>
                <c:pt idx="32">
                  <c:v>74334.335706805432</c:v>
                </c:pt>
                <c:pt idx="33">
                  <c:v>74801.609932458756</c:v>
                </c:pt>
                <c:pt idx="34">
                  <c:v>75271.853270078325</c:v>
                </c:pt>
                <c:pt idx="35">
                  <c:v>75745.084807491701</c:v>
                </c:pt>
                <c:pt idx="36">
                  <c:v>76221.32375676962</c:v>
                </c:pt>
                <c:pt idx="37">
                  <c:v>76700.589455045047</c:v>
                </c:pt>
                <c:pt idx="38">
                  <c:v>77182.901365337893</c:v>
                </c:pt>
                <c:pt idx="39">
                  <c:v>77668.279077385087</c:v>
                </c:pt>
                <c:pt idx="40">
                  <c:v>78156.742308476212</c:v>
                </c:pt>
              </c:numCache>
            </c:numRef>
          </c:val>
        </c:ser>
        <c:ser>
          <c:idx val="3"/>
          <c:order val="3"/>
          <c:tx>
            <c:strRef>
              <c:f>'Emissions Projections'!$C$56</c:f>
              <c:strCache>
                <c:ptCount val="1"/>
                <c:pt idx="0">
                  <c:v>Public Authority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Projections'!$E$56:$AS$56</c:f>
              <c:numCache>
                <c:formatCode>_(* #,##0_);_(* \(#,##0\);_(* "-"??_);_(@_)</c:formatCode>
                <c:ptCount val="41"/>
                <c:pt idx="0">
                  <c:v>14719.376705143563</c:v>
                </c:pt>
                <c:pt idx="1">
                  <c:v>14195.73096023508</c:v>
                </c:pt>
                <c:pt idx="2">
                  <c:v>12982.934689787475</c:v>
                </c:pt>
                <c:pt idx="3">
                  <c:v>13751.730159508412</c:v>
                </c:pt>
                <c:pt idx="4">
                  <c:v>13826.581571052779</c:v>
                </c:pt>
                <c:pt idx="5">
                  <c:v>14001.317090357879</c:v>
                </c:pt>
                <c:pt idx="6">
                  <c:v>14128.600085097924</c:v>
                </c:pt>
                <c:pt idx="7">
                  <c:v>14276.620711341968</c:v>
                </c:pt>
                <c:pt idx="8">
                  <c:v>14400.622460639393</c:v>
                </c:pt>
                <c:pt idx="9">
                  <c:v>14556.579239673829</c:v>
                </c:pt>
                <c:pt idx="10">
                  <c:v>14745.028507055606</c:v>
                </c:pt>
                <c:pt idx="11">
                  <c:v>14740.370878676182</c:v>
                </c:pt>
                <c:pt idx="12">
                  <c:v>14856.76103481085</c:v>
                </c:pt>
                <c:pt idx="13">
                  <c:v>14956.919741993646</c:v>
                </c:pt>
                <c:pt idx="14">
                  <c:v>15058.079067266481</c:v>
                </c:pt>
                <c:pt idx="15">
                  <c:v>15160.483943638454</c:v>
                </c:pt>
                <c:pt idx="16">
                  <c:v>15263.649413503152</c:v>
                </c:pt>
                <c:pt idx="17">
                  <c:v>15345.893678489192</c:v>
                </c:pt>
                <c:pt idx="18">
                  <c:v>15433.111901196993</c:v>
                </c:pt>
                <c:pt idx="19">
                  <c:v>15524.321228755874</c:v>
                </c:pt>
                <c:pt idx="20">
                  <c:v>15641.640087616621</c:v>
                </c:pt>
                <c:pt idx="21">
                  <c:v>15707.370385237213</c:v>
                </c:pt>
                <c:pt idx="22">
                  <c:v>15801.367869848165</c:v>
                </c:pt>
                <c:pt idx="23">
                  <c:v>15898.628729923872</c:v>
                </c:pt>
                <c:pt idx="24">
                  <c:v>16000.430070067741</c:v>
                </c:pt>
                <c:pt idx="25">
                  <c:v>16098.770051983962</c:v>
                </c:pt>
                <c:pt idx="26">
                  <c:v>16204.659187476283</c:v>
                </c:pt>
                <c:pt idx="27">
                  <c:v>16320.950957657013</c:v>
                </c:pt>
                <c:pt idx="28">
                  <c:v>16442.022442498859</c:v>
                </c:pt>
                <c:pt idx="29">
                  <c:v>16571.305607991984</c:v>
                </c:pt>
                <c:pt idx="30">
                  <c:v>16659.31726390402</c:v>
                </c:pt>
                <c:pt idx="31">
                  <c:v>16728.715915805249</c:v>
                </c:pt>
                <c:pt idx="32">
                  <c:v>16798.435583108047</c:v>
                </c:pt>
                <c:pt idx="33">
                  <c:v>16868.477785938463</c:v>
                </c:pt>
                <c:pt idx="34">
                  <c:v>16938.844051655884</c:v>
                </c:pt>
                <c:pt idx="35">
                  <c:v>17009.535914887503</c:v>
                </c:pt>
                <c:pt idx="36">
                  <c:v>17080.55491756292</c:v>
                </c:pt>
                <c:pt idx="37">
                  <c:v>17151.902608948931</c:v>
                </c:pt>
                <c:pt idx="38">
                  <c:v>17223.580545684483</c:v>
                </c:pt>
                <c:pt idx="39">
                  <c:v>17295.590291815774</c:v>
                </c:pt>
                <c:pt idx="40">
                  <c:v>17367.933418831548</c:v>
                </c:pt>
              </c:numCache>
            </c:numRef>
          </c:val>
        </c:ser>
        <c:ser>
          <c:idx val="4"/>
          <c:order val="4"/>
          <c:tx>
            <c:strRef>
              <c:f>'Emissions Projections'!$C$57</c:f>
              <c:strCache>
                <c:ptCount val="1"/>
                <c:pt idx="0">
                  <c:v>Transportation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Projections'!$E$57:$AS$57</c:f>
              <c:numCache>
                <c:formatCode>_(* #,##0_);_(* \(#,##0\);_(* "-"??_);_(@_)</c:formatCode>
                <c:ptCount val="41"/>
                <c:pt idx="0">
                  <c:v>77832.453989287736</c:v>
                </c:pt>
                <c:pt idx="1">
                  <c:v>76958.922435375207</c:v>
                </c:pt>
                <c:pt idx="2">
                  <c:v>73983.597157552969</c:v>
                </c:pt>
                <c:pt idx="3">
                  <c:v>73929.018795912722</c:v>
                </c:pt>
                <c:pt idx="4">
                  <c:v>72991.327702185939</c:v>
                </c:pt>
                <c:pt idx="5">
                  <c:v>72825.995131020638</c:v>
                </c:pt>
                <c:pt idx="6">
                  <c:v>72599.371266841321</c:v>
                </c:pt>
                <c:pt idx="7">
                  <c:v>72349.084867361846</c:v>
                </c:pt>
                <c:pt idx="8">
                  <c:v>72056.494516741906</c:v>
                </c:pt>
                <c:pt idx="9">
                  <c:v>71683.3134032136</c:v>
                </c:pt>
                <c:pt idx="10">
                  <c:v>71796.486284741812</c:v>
                </c:pt>
                <c:pt idx="11">
                  <c:v>70561.920886937602</c:v>
                </c:pt>
                <c:pt idx="12">
                  <c:v>69751.704989292441</c:v>
                </c:pt>
                <c:pt idx="13">
                  <c:v>68984.240073244262</c:v>
                </c:pt>
                <c:pt idx="14">
                  <c:v>68079.505076224566</c:v>
                </c:pt>
                <c:pt idx="15">
                  <c:v>67227.49561120884</c:v>
                </c:pt>
                <c:pt idx="16">
                  <c:v>66439.180828132638</c:v>
                </c:pt>
                <c:pt idx="17">
                  <c:v>65632.475029080029</c:v>
                </c:pt>
                <c:pt idx="18">
                  <c:v>64971.81311133178</c:v>
                </c:pt>
                <c:pt idx="19">
                  <c:v>64407.293817834856</c:v>
                </c:pt>
                <c:pt idx="20">
                  <c:v>64064.726401831591</c:v>
                </c:pt>
                <c:pt idx="21">
                  <c:v>63550.735138591983</c:v>
                </c:pt>
                <c:pt idx="22">
                  <c:v>63199.429238387631</c:v>
                </c:pt>
                <c:pt idx="23">
                  <c:v>62900.002861047557</c:v>
                </c:pt>
                <c:pt idx="24">
                  <c:v>62685.650808836472</c:v>
                </c:pt>
                <c:pt idx="25">
                  <c:v>62518.23772667993</c:v>
                </c:pt>
                <c:pt idx="26">
                  <c:v>62396.88386224601</c:v>
                </c:pt>
                <c:pt idx="27">
                  <c:v>62342.993795072136</c:v>
                </c:pt>
                <c:pt idx="28">
                  <c:v>62355.561558731133</c:v>
                </c:pt>
                <c:pt idx="29">
                  <c:v>62423.053107684238</c:v>
                </c:pt>
                <c:pt idx="30">
                  <c:v>62293.454063012432</c:v>
                </c:pt>
                <c:pt idx="31">
                  <c:v>61875.507931637709</c:v>
                </c:pt>
                <c:pt idx="32">
                  <c:v>61463.526963571021</c:v>
                </c:pt>
                <c:pt idx="33">
                  <c:v>61057.470385615161</c:v>
                </c:pt>
                <c:pt idx="34">
                  <c:v>60657.297995969879</c:v>
                </c:pt>
                <c:pt idx="35">
                  <c:v>60262.970160256678</c:v>
                </c:pt>
                <c:pt idx="36">
                  <c:v>59874.447807598437</c:v>
                </c:pt>
                <c:pt idx="37">
                  <c:v>59491.69242675334</c:v>
                </c:pt>
                <c:pt idx="38">
                  <c:v>59114.6660623028</c:v>
                </c:pt>
                <c:pt idx="39">
                  <c:v>58743.331310893002</c:v>
                </c:pt>
                <c:pt idx="40">
                  <c:v>58377.65131752962</c:v>
                </c:pt>
              </c:numCache>
            </c:numRef>
          </c:val>
        </c:ser>
        <c:ser>
          <c:idx val="5"/>
          <c:order val="5"/>
          <c:tx>
            <c:strRef>
              <c:f>'Emissions Projections'!$C$58</c:f>
              <c:strCache>
                <c:ptCount val="1"/>
                <c:pt idx="0">
                  <c:v>Wastewater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Projections'!$E$58:$AS$58</c:f>
              <c:numCache>
                <c:formatCode>_(* #,##0_);_(* \(#,##0\);_(* "-"??_);_(@_)</c:formatCode>
                <c:ptCount val="41"/>
                <c:pt idx="0">
                  <c:v>1420.2245156427696</c:v>
                </c:pt>
                <c:pt idx="1">
                  <c:v>1609.6172679564472</c:v>
                </c:pt>
                <c:pt idx="2">
                  <c:v>1872.100785930344</c:v>
                </c:pt>
                <c:pt idx="3">
                  <c:v>1599.3281607541605</c:v>
                </c:pt>
                <c:pt idx="4">
                  <c:v>1614.4227662478913</c:v>
                </c:pt>
                <c:pt idx="5">
                  <c:v>1632.3951197716494</c:v>
                </c:pt>
                <c:pt idx="6">
                  <c:v>1647.5587535653176</c:v>
                </c:pt>
                <c:pt idx="7">
                  <c:v>1666.2194819774375</c:v>
                </c:pt>
                <c:pt idx="8">
                  <c:v>1683.7972054847701</c:v>
                </c:pt>
                <c:pt idx="9">
                  <c:v>1705.1825382471616</c:v>
                </c:pt>
                <c:pt idx="10">
                  <c:v>1728.7718853974309</c:v>
                </c:pt>
                <c:pt idx="11">
                  <c:v>1730.2567916008236</c:v>
                </c:pt>
                <c:pt idx="12">
                  <c:v>1746.2277275248248</c:v>
                </c:pt>
                <c:pt idx="13">
                  <c:v>1760.8490851102347</c:v>
                </c:pt>
                <c:pt idx="14">
                  <c:v>1775.3725643990097</c:v>
                </c:pt>
                <c:pt idx="15">
                  <c:v>1790.1501013341806</c:v>
                </c:pt>
                <c:pt idx="16">
                  <c:v>1805.1649915513779</c:v>
                </c:pt>
                <c:pt idx="17">
                  <c:v>1817.2532815678162</c:v>
                </c:pt>
                <c:pt idx="18">
                  <c:v>1830.0983852397958</c:v>
                </c:pt>
                <c:pt idx="19">
                  <c:v>1843.348496304548</c:v>
                </c:pt>
                <c:pt idx="20">
                  <c:v>1859.5129988029714</c:v>
                </c:pt>
                <c:pt idx="21">
                  <c:v>1869.5375973410894</c:v>
                </c:pt>
                <c:pt idx="22">
                  <c:v>1882.9534793915077</c:v>
                </c:pt>
                <c:pt idx="23">
                  <c:v>1896.9067398913737</c:v>
                </c:pt>
                <c:pt idx="24">
                  <c:v>1911.5979938075104</c:v>
                </c:pt>
                <c:pt idx="25">
                  <c:v>1925.7615065997747</c:v>
                </c:pt>
                <c:pt idx="26">
                  <c:v>1941.124433357619</c:v>
                </c:pt>
                <c:pt idx="27">
                  <c:v>1958.0540855507809</c:v>
                </c:pt>
                <c:pt idx="28">
                  <c:v>1975.5179704907491</c:v>
                </c:pt>
                <c:pt idx="29">
                  <c:v>1993.4702025992083</c:v>
                </c:pt>
                <c:pt idx="30">
                  <c:v>2006.5903385995871</c:v>
                </c:pt>
                <c:pt idx="31">
                  <c:v>2029.8414058781318</c:v>
                </c:pt>
                <c:pt idx="32">
                  <c:v>2053.3618914426079</c:v>
                </c:pt>
                <c:pt idx="33">
                  <c:v>2077.1549171373554</c:v>
                </c:pt>
                <c:pt idx="34">
                  <c:v>2101.2236409806223</c:v>
                </c:pt>
                <c:pt idx="35">
                  <c:v>2125.5712575837238</c:v>
                </c:pt>
                <c:pt idx="36">
                  <c:v>2150.2009985750574</c:v>
                </c:pt>
                <c:pt idx="37">
                  <c:v>2175.1161330290361</c:v>
                </c:pt>
                <c:pt idx="38">
                  <c:v>2200.3199678999854</c:v>
                </c:pt>
                <c:pt idx="39">
                  <c:v>2225.8158484610735</c:v>
                </c:pt>
                <c:pt idx="40">
                  <c:v>2251.6071587483234</c:v>
                </c:pt>
              </c:numCache>
            </c:numRef>
          </c:val>
        </c:ser>
        <c:axId val="106152704"/>
        <c:axId val="106154240"/>
      </c:areaChart>
      <c:catAx>
        <c:axId val="106152704"/>
        <c:scaling>
          <c:orientation val="minMax"/>
        </c:scaling>
        <c:axPos val="b"/>
        <c:numFmt formatCode="General" sourceLinked="1"/>
        <c:tickLblPos val="nextTo"/>
        <c:crossAx val="106154240"/>
        <c:crosses val="autoZero"/>
        <c:auto val="1"/>
        <c:lblAlgn val="ctr"/>
        <c:lblOffset val="100"/>
      </c:catAx>
      <c:valAx>
        <c:axId val="1061542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GHG Emissions</a:t>
                </a:r>
                <a:r>
                  <a:rPr lang="en-US" baseline="0"/>
                  <a:t> (mt CO2)</a:t>
                </a:r>
                <a:endParaRPr lang="en-US"/>
              </a:p>
            </c:rich>
          </c:tx>
        </c:title>
        <c:numFmt formatCode="_(* #,##0_);_(* \(#,##0\);_(* &quot;-&quot;??_);_(@_)" sourceLinked="1"/>
        <c:tickLblPos val="nextTo"/>
        <c:crossAx val="1061527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0346522309711301"/>
          <c:y val="3.2407407407407433E-2"/>
        </c:manualLayout>
      </c:layout>
    </c:title>
    <c:plotArea>
      <c:layout/>
      <c:pieChart>
        <c:varyColors val="1"/>
        <c:ser>
          <c:idx val="0"/>
          <c:order val="0"/>
          <c:tx>
            <c:v>GHG Emissions</c:v>
          </c:tx>
          <c:dLbls>
            <c:showPercent val="1"/>
          </c:dLbls>
          <c:cat>
            <c:strRef>
              <c:f>'Emissions Projections'!$C$53:$C$58</c:f>
              <c:strCache>
                <c:ptCount val="6"/>
                <c:pt idx="0">
                  <c:v>Residential</c:v>
                </c:pt>
                <c:pt idx="1">
                  <c:v>Commercial</c:v>
                </c:pt>
                <c:pt idx="2">
                  <c:v>Industrial</c:v>
                </c:pt>
                <c:pt idx="3">
                  <c:v>Public Authority</c:v>
                </c:pt>
                <c:pt idx="4">
                  <c:v>Transportation</c:v>
                </c:pt>
                <c:pt idx="5">
                  <c:v>Wastewater</c:v>
                </c:pt>
              </c:strCache>
            </c:strRef>
          </c:cat>
          <c:val>
            <c:numRef>
              <c:f>'Emissions Projections'!$AS$53:$AS$58</c:f>
              <c:numCache>
                <c:formatCode>_(* #,##0_);_(* \(#,##0\);_(* "-"??_);_(@_)</c:formatCode>
                <c:ptCount val="6"/>
                <c:pt idx="0">
                  <c:v>161352.09557165561</c:v>
                </c:pt>
                <c:pt idx="1">
                  <c:v>120986.79830954423</c:v>
                </c:pt>
                <c:pt idx="2">
                  <c:v>78156.742308476212</c:v>
                </c:pt>
                <c:pt idx="3">
                  <c:v>17367.933418831548</c:v>
                </c:pt>
                <c:pt idx="4">
                  <c:v>58377.65131752962</c:v>
                </c:pt>
                <c:pt idx="5">
                  <c:v>2251.6071587483234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19940149625935172"/>
          <c:y val="2.7777777777777821E-2"/>
        </c:manualLayout>
      </c:layout>
    </c:title>
    <c:plotArea>
      <c:layout/>
      <c:pieChart>
        <c:varyColors val="1"/>
        <c:ser>
          <c:idx val="0"/>
          <c:order val="0"/>
          <c:tx>
            <c:v>Energy Use</c:v>
          </c:tx>
          <c:dLbls>
            <c:showPercent val="1"/>
          </c:dLbls>
          <c:cat>
            <c:strRef>
              <c:f>'Emissions Projections'!$C$53:$C$58</c:f>
              <c:strCache>
                <c:ptCount val="6"/>
                <c:pt idx="0">
                  <c:v>Residential</c:v>
                </c:pt>
                <c:pt idx="1">
                  <c:v>Commercial</c:v>
                </c:pt>
                <c:pt idx="2">
                  <c:v>Industrial</c:v>
                </c:pt>
                <c:pt idx="3">
                  <c:v>Public Authority</c:v>
                </c:pt>
                <c:pt idx="4">
                  <c:v>Transportation</c:v>
                </c:pt>
                <c:pt idx="5">
                  <c:v>Wastewater</c:v>
                </c:pt>
              </c:strCache>
            </c:strRef>
          </c:cat>
          <c:val>
            <c:numRef>
              <c:f>'Energy Use Projections'!$AS$53:$AS$58</c:f>
              <c:numCache>
                <c:formatCode>_(* #,##0_);_(* \(#,##0\);_(* "-"??_);_(@_)</c:formatCode>
                <c:ptCount val="6"/>
                <c:pt idx="0">
                  <c:v>953354.07725160406</c:v>
                </c:pt>
                <c:pt idx="1">
                  <c:v>744484.60702518304</c:v>
                </c:pt>
                <c:pt idx="2">
                  <c:v>644446.14079206064</c:v>
                </c:pt>
                <c:pt idx="3">
                  <c:v>119096.66584473899</c:v>
                </c:pt>
                <c:pt idx="4">
                  <c:v>775468.94433637708</c:v>
                </c:pt>
                <c:pt idx="5">
                  <c:v>10574.989976726354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Consumption Totals by Fuel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Projections'!$C$61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Projections'!$E$61:$AS$61</c:f>
              <c:numCache>
                <c:formatCode>_(* #,##0_);_(* \(#,##0\);_(* "-"??_);_(@_)</c:formatCode>
                <c:ptCount val="41"/>
                <c:pt idx="0">
                  <c:v>879200.92206533579</c:v>
                </c:pt>
                <c:pt idx="1">
                  <c:v>832717.81887560303</c:v>
                </c:pt>
                <c:pt idx="2">
                  <c:v>814152.13846657565</c:v>
                </c:pt>
                <c:pt idx="3">
                  <c:v>869054.02771214757</c:v>
                </c:pt>
                <c:pt idx="4">
                  <c:v>858643.86999631184</c:v>
                </c:pt>
                <c:pt idx="5">
                  <c:v>875253.6926632094</c:v>
                </c:pt>
                <c:pt idx="6">
                  <c:v>882442.96847005573</c:v>
                </c:pt>
                <c:pt idx="7">
                  <c:v>888371.00594969792</c:v>
                </c:pt>
                <c:pt idx="8">
                  <c:v>888728.14387579099</c:v>
                </c:pt>
                <c:pt idx="9">
                  <c:v>890888.51832924562</c:v>
                </c:pt>
                <c:pt idx="10">
                  <c:v>898834.14078389667</c:v>
                </c:pt>
                <c:pt idx="11">
                  <c:v>893737.52824693371</c:v>
                </c:pt>
                <c:pt idx="12">
                  <c:v>895323.47117232881</c:v>
                </c:pt>
                <c:pt idx="13">
                  <c:v>894608.45486225968</c:v>
                </c:pt>
                <c:pt idx="14">
                  <c:v>894464.36789436697</c:v>
                </c:pt>
                <c:pt idx="15">
                  <c:v>894140.23127975198</c:v>
                </c:pt>
                <c:pt idx="16">
                  <c:v>893511.33210912836</c:v>
                </c:pt>
                <c:pt idx="17">
                  <c:v>892729.61793827033</c:v>
                </c:pt>
                <c:pt idx="18">
                  <c:v>891839.63385514135</c:v>
                </c:pt>
                <c:pt idx="19">
                  <c:v>891342.05577865464</c:v>
                </c:pt>
                <c:pt idx="20">
                  <c:v>892783.94730251317</c:v>
                </c:pt>
                <c:pt idx="21">
                  <c:v>891297.74601541157</c:v>
                </c:pt>
                <c:pt idx="22">
                  <c:v>891351.93605299236</c:v>
                </c:pt>
                <c:pt idx="23">
                  <c:v>891238.31807536096</c:v>
                </c:pt>
                <c:pt idx="24">
                  <c:v>890914.17172749084</c:v>
                </c:pt>
                <c:pt idx="25">
                  <c:v>890667.92300318193</c:v>
                </c:pt>
                <c:pt idx="26">
                  <c:v>890137.04106081999</c:v>
                </c:pt>
                <c:pt idx="27">
                  <c:v>889417.84811799519</c:v>
                </c:pt>
                <c:pt idx="28">
                  <c:v>889052.01345884218</c:v>
                </c:pt>
                <c:pt idx="29">
                  <c:v>890310.96570903482</c:v>
                </c:pt>
                <c:pt idx="30">
                  <c:v>889038.05919971701</c:v>
                </c:pt>
                <c:pt idx="31">
                  <c:v>889931.04520214314</c:v>
                </c:pt>
                <c:pt idx="32">
                  <c:v>890860.40166544076</c:v>
                </c:pt>
                <c:pt idx="33">
                  <c:v>891826.13783247466</c:v>
                </c:pt>
                <c:pt idx="34">
                  <c:v>892828.26503948122</c:v>
                </c:pt>
                <c:pt idx="35">
                  <c:v>893866.79671548912</c:v>
                </c:pt>
                <c:pt idx="36">
                  <c:v>894941.74838186393</c:v>
                </c:pt>
                <c:pt idx="37">
                  <c:v>896053.13765197387</c:v>
                </c:pt>
                <c:pt idx="38">
                  <c:v>897200.98423098226</c:v>
                </c:pt>
                <c:pt idx="39">
                  <c:v>898385.30991575937</c:v>
                </c:pt>
                <c:pt idx="40">
                  <c:v>899606.13859491982</c:v>
                </c:pt>
              </c:numCache>
            </c:numRef>
          </c:val>
        </c:ser>
        <c:ser>
          <c:idx val="1"/>
          <c:order val="1"/>
          <c:tx>
            <c:strRef>
              <c:f>'Energy Use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Projections'!$E$62:$AS$62</c:f>
              <c:numCache>
                <c:formatCode>_(* #,##0_);_(* \(#,##0\);_(* "-"??_);_(@_)</c:formatCode>
                <c:ptCount val="41"/>
                <c:pt idx="0">
                  <c:v>1250285.029723309</c:v>
                </c:pt>
                <c:pt idx="1">
                  <c:v>1194625.5180190331</c:v>
                </c:pt>
                <c:pt idx="2">
                  <c:v>1166415.7306066109</c:v>
                </c:pt>
                <c:pt idx="3">
                  <c:v>1173606.3373758227</c:v>
                </c:pt>
                <c:pt idx="4">
                  <c:v>1184682.9413538813</c:v>
                </c:pt>
                <c:pt idx="5">
                  <c:v>1197871.2716231956</c:v>
                </c:pt>
                <c:pt idx="6">
                  <c:v>1208998.5294021766</c:v>
                </c:pt>
                <c:pt idx="7">
                  <c:v>1222691.9974857911</c:v>
                </c:pt>
                <c:pt idx="8">
                  <c:v>1235590.7434786824</c:v>
                </c:pt>
                <c:pt idx="9">
                  <c:v>1251283.559170115</c:v>
                </c:pt>
                <c:pt idx="10">
                  <c:v>1268593.7072619612</c:v>
                </c:pt>
                <c:pt idx="11">
                  <c:v>1269683.3493838685</c:v>
                </c:pt>
                <c:pt idx="12">
                  <c:v>1281403.0152249257</c:v>
                </c:pt>
                <c:pt idx="13">
                  <c:v>1292132.3441671382</c:v>
                </c:pt>
                <c:pt idx="14">
                  <c:v>1302789.8488321065</c:v>
                </c:pt>
                <c:pt idx="15">
                  <c:v>1313633.7840691025</c:v>
                </c:pt>
                <c:pt idx="16">
                  <c:v>1324651.8920136255</c:v>
                </c:pt>
                <c:pt idx="17">
                  <c:v>1333522.4253534744</c:v>
                </c:pt>
                <c:pt idx="18">
                  <c:v>1342948.3177022818</c:v>
                </c:pt>
                <c:pt idx="19">
                  <c:v>1352671.4093717195</c:v>
                </c:pt>
                <c:pt idx="20">
                  <c:v>1364533.1167049611</c:v>
                </c:pt>
                <c:pt idx="21">
                  <c:v>1371889.2882916827</c:v>
                </c:pt>
                <c:pt idx="22">
                  <c:v>1381734.0247142771</c:v>
                </c:pt>
                <c:pt idx="23">
                  <c:v>1391973.0959390204</c:v>
                </c:pt>
                <c:pt idx="24">
                  <c:v>1402753.7156536414</c:v>
                </c:pt>
                <c:pt idx="25">
                  <c:v>1413147.0725521198</c:v>
                </c:pt>
                <c:pt idx="26">
                  <c:v>1424420.5739173081</c:v>
                </c:pt>
                <c:pt idx="27">
                  <c:v>1436843.7573458389</c:v>
                </c:pt>
                <c:pt idx="28">
                  <c:v>1449658.9672218936</c:v>
                </c:pt>
                <c:pt idx="29">
                  <c:v>1462832.5321534295</c:v>
                </c:pt>
                <c:pt idx="30">
                  <c:v>1472460.2465494645</c:v>
                </c:pt>
                <c:pt idx="31">
                  <c:v>1480539.4176822586</c:v>
                </c:pt>
                <c:pt idx="32">
                  <c:v>1488664.8377936636</c:v>
                </c:pt>
                <c:pt idx="33">
                  <c:v>1496836.7839309562</c:v>
                </c:pt>
                <c:pt idx="34">
                  <c:v>1505055.5348865087</c:v>
                </c:pt>
                <c:pt idx="35">
                  <c:v>1513321.3712094456</c:v>
                </c:pt>
                <c:pt idx="36">
                  <c:v>1521634.5752173797</c:v>
                </c:pt>
                <c:pt idx="37">
                  <c:v>1529995.4310082362</c:v>
                </c:pt>
                <c:pt idx="38">
                  <c:v>1538404.2244721616</c:v>
                </c:pt>
                <c:pt idx="39">
                  <c:v>1546861.2433035141</c:v>
                </c:pt>
                <c:pt idx="40">
                  <c:v>1555366.7770129459</c:v>
                </c:pt>
              </c:numCache>
            </c:numRef>
          </c:val>
        </c:ser>
        <c:ser>
          <c:idx val="2"/>
          <c:order val="2"/>
          <c:tx>
            <c:strRef>
              <c:f>'Energy Use Projections'!$C$63</c:f>
              <c:strCache>
                <c:ptCount val="1"/>
                <c:pt idx="0">
                  <c:v>Gas/Diesel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Projections'!$E$63:$AS$63</c:f>
              <c:numCache>
                <c:formatCode>_(* #,##0_);_(* \(#,##0\);_(* "-"??_);_(@_)</c:formatCode>
                <c:ptCount val="41"/>
                <c:pt idx="0">
                  <c:v>1036359.0082452877</c:v>
                </c:pt>
                <c:pt idx="1">
                  <c:v>1024718.3085194117</c:v>
                </c:pt>
                <c:pt idx="2">
                  <c:v>985025.1291014828</c:v>
                </c:pt>
                <c:pt idx="3">
                  <c:v>984145.40795584559</c:v>
                </c:pt>
                <c:pt idx="4">
                  <c:v>971447.757846514</c:v>
                </c:pt>
                <c:pt idx="5">
                  <c:v>969138.88228277175</c:v>
                </c:pt>
                <c:pt idx="6">
                  <c:v>966057.6005596777</c:v>
                </c:pt>
                <c:pt idx="7">
                  <c:v>962666.16792462801</c:v>
                </c:pt>
                <c:pt idx="8">
                  <c:v>958716.50111823354</c:v>
                </c:pt>
                <c:pt idx="9">
                  <c:v>953695.51473022427</c:v>
                </c:pt>
                <c:pt idx="10">
                  <c:v>955156.61571730976</c:v>
                </c:pt>
                <c:pt idx="11">
                  <c:v>938675.34682081197</c:v>
                </c:pt>
                <c:pt idx="12">
                  <c:v>927831.00755462609</c:v>
                </c:pt>
                <c:pt idx="13">
                  <c:v>917568.87812774978</c:v>
                </c:pt>
                <c:pt idx="14">
                  <c:v>905478.73790198471</c:v>
                </c:pt>
                <c:pt idx="15">
                  <c:v>894090.63573922939</c:v>
                </c:pt>
                <c:pt idx="16">
                  <c:v>883558.15013660025</c:v>
                </c:pt>
                <c:pt idx="17">
                  <c:v>872785.64277316886</c:v>
                </c:pt>
                <c:pt idx="18">
                  <c:v>863965.05005432945</c:v>
                </c:pt>
                <c:pt idx="19">
                  <c:v>856424.05634521216</c:v>
                </c:pt>
                <c:pt idx="20">
                  <c:v>851829.35865232069</c:v>
                </c:pt>
                <c:pt idx="21">
                  <c:v>844965.54769008828</c:v>
                </c:pt>
                <c:pt idx="22">
                  <c:v>840271.42046041321</c:v>
                </c:pt>
                <c:pt idx="23">
                  <c:v>836265.51439848205</c:v>
                </c:pt>
                <c:pt idx="24">
                  <c:v>833391.05538066919</c:v>
                </c:pt>
                <c:pt idx="25">
                  <c:v>831145.29381647438</c:v>
                </c:pt>
                <c:pt idx="26">
                  <c:v>829515.74700681469</c:v>
                </c:pt>
                <c:pt idx="27">
                  <c:v>828784.21527721034</c:v>
                </c:pt>
                <c:pt idx="28">
                  <c:v>828936.48759202822</c:v>
                </c:pt>
                <c:pt idx="29">
                  <c:v>829819.83170705941</c:v>
                </c:pt>
                <c:pt idx="30">
                  <c:v>828082.68895813241</c:v>
                </c:pt>
                <c:pt idx="31">
                  <c:v>822470.82987301424</c:v>
                </c:pt>
                <c:pt idx="32">
                  <c:v>816938.2805216203</c:v>
                </c:pt>
                <c:pt idx="33">
                  <c:v>811484.49361955735</c:v>
                </c:pt>
                <c:pt idx="34">
                  <c:v>806108.92948066292</c:v>
                </c:pt>
                <c:pt idx="35">
                  <c:v>800811.05596366536</c:v>
                </c:pt>
                <c:pt idx="36">
                  <c:v>795590.3484195713</c:v>
                </c:pt>
                <c:pt idx="37">
                  <c:v>790446.28963977692</c:v>
                </c:pt>
                <c:pt idx="38">
                  <c:v>785378.36980489618</c:v>
                </c:pt>
                <c:pt idx="39">
                  <c:v>780386.08643430227</c:v>
                </c:pt>
                <c:pt idx="40">
                  <c:v>775468.94433637708</c:v>
                </c:pt>
              </c:numCache>
            </c:numRef>
          </c:val>
        </c:ser>
        <c:ser>
          <c:idx val="3"/>
          <c:order val="3"/>
          <c:tx>
            <c:strRef>
              <c:f>'Energy Use Projections'!$C$64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Projections'!$E$64:$AS$64</c:f>
              <c:numCache>
                <c:formatCode>_(* #,##0_);_(* \(#,##0\);_(* "-"??_);_(@_)</c:formatCode>
                <c:ptCount val="41"/>
                <c:pt idx="0">
                  <c:v>38669.800000000003</c:v>
                </c:pt>
                <c:pt idx="1">
                  <c:v>35966</c:v>
                </c:pt>
                <c:pt idx="2">
                  <c:v>35966</c:v>
                </c:pt>
                <c:pt idx="3">
                  <c:v>39387.51250736379</c:v>
                </c:pt>
                <c:pt idx="4">
                  <c:v>37149.118305211894</c:v>
                </c:pt>
                <c:pt idx="5">
                  <c:v>36343.232120251661</c:v>
                </c:pt>
                <c:pt idx="6">
                  <c:v>35466.458146402067</c:v>
                </c:pt>
                <c:pt idx="7">
                  <c:v>34557.658829852073</c:v>
                </c:pt>
                <c:pt idx="8">
                  <c:v>33679.183250769071</c:v>
                </c:pt>
                <c:pt idx="9">
                  <c:v>32858.896599535248</c:v>
                </c:pt>
                <c:pt idx="10">
                  <c:v>32325.936263293646</c:v>
                </c:pt>
                <c:pt idx="11">
                  <c:v>31343.404668173738</c:v>
                </c:pt>
                <c:pt idx="12">
                  <c:v>30601.874423643192</c:v>
                </c:pt>
                <c:pt idx="13">
                  <c:v>29875.655911813734</c:v>
                </c:pt>
                <c:pt idx="14">
                  <c:v>29169.15505503579</c:v>
                </c:pt>
                <c:pt idx="15">
                  <c:v>28477.726463229246</c:v>
                </c:pt>
                <c:pt idx="16">
                  <c:v>27808.291874953269</c:v>
                </c:pt>
                <c:pt idx="17">
                  <c:v>27173.786911002007</c:v>
                </c:pt>
                <c:pt idx="18">
                  <c:v>26569.39438910846</c:v>
                </c:pt>
                <c:pt idx="19">
                  <c:v>25993.069305808731</c:v>
                </c:pt>
                <c:pt idx="20">
                  <c:v>25492.70577082485</c:v>
                </c:pt>
                <c:pt idx="21">
                  <c:v>24926.111739016495</c:v>
                </c:pt>
                <c:pt idx="22">
                  <c:v>24415.717302239413</c:v>
                </c:pt>
                <c:pt idx="23">
                  <c:v>23920.449943412907</c:v>
                </c:pt>
                <c:pt idx="24">
                  <c:v>23443.015076589418</c:v>
                </c:pt>
                <c:pt idx="25">
                  <c:v>22981.564406268957</c:v>
                </c:pt>
                <c:pt idx="26">
                  <c:v>22537.813286142744</c:v>
                </c:pt>
                <c:pt idx="27">
                  <c:v>22099.600561938794</c:v>
                </c:pt>
                <c:pt idx="28">
                  <c:v>21680.146720018853</c:v>
                </c:pt>
                <c:pt idx="29">
                  <c:v>21266.06523980802</c:v>
                </c:pt>
                <c:pt idx="30">
                  <c:v>20798.05327010186</c:v>
                </c:pt>
                <c:pt idx="31">
                  <c:v>20378.690498275359</c:v>
                </c:pt>
                <c:pt idx="32">
                  <c:v>19968.244348822373</c:v>
                </c:pt>
                <c:pt idx="33">
                  <c:v>19566.523580302732</c:v>
                </c:pt>
                <c:pt idx="34">
                  <c:v>19173.341058600337</c:v>
                </c:pt>
                <c:pt idx="35">
                  <c:v>18788.513668690484</c:v>
                </c:pt>
                <c:pt idx="36">
                  <c:v>18411.862228302674</c:v>
                </c:pt>
                <c:pt idx="37">
                  <c:v>18043.211403438141</c:v>
                </c:pt>
                <c:pt idx="38">
                  <c:v>17682.389625702308</c:v>
                </c:pt>
                <c:pt idx="39">
                  <c:v>17329.229011413099</c:v>
                </c:pt>
                <c:pt idx="40">
                  <c:v>16983.565282447064</c:v>
                </c:pt>
              </c:numCache>
            </c:numRef>
          </c:val>
        </c:ser>
        <c:marker val="1"/>
        <c:axId val="101223424"/>
        <c:axId val="101233408"/>
      </c:lineChart>
      <c:catAx>
        <c:axId val="101223424"/>
        <c:scaling>
          <c:orientation val="minMax"/>
        </c:scaling>
        <c:axPos val="b"/>
        <c:numFmt formatCode="General" sourceLinked="1"/>
        <c:tickLblPos val="nextTo"/>
        <c:crossAx val="101233408"/>
        <c:crosses val="autoZero"/>
        <c:auto val="1"/>
        <c:lblAlgn val="ctr"/>
        <c:lblOffset val="100"/>
      </c:catAx>
      <c:valAx>
        <c:axId val="10123340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1223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Natural</a:t>
            </a:r>
            <a:r>
              <a:rPr lang="en-US" baseline="0"/>
              <a:t> Gas Consumption by Sector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Projections'!$C$67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Projections'!$E$67:$AS$67</c:f>
              <c:numCache>
                <c:formatCode>_(* #,##0_);_(* \(#,##0\);_(* "-"??_);_(@_)</c:formatCode>
                <c:ptCount val="41"/>
                <c:pt idx="0">
                  <c:v>337617.42851984757</c:v>
                </c:pt>
                <c:pt idx="1">
                  <c:v>296233.6702662874</c:v>
                </c:pt>
                <c:pt idx="2">
                  <c:v>270832.60168810259</c:v>
                </c:pt>
                <c:pt idx="3">
                  <c:v>312034.31126714865</c:v>
                </c:pt>
                <c:pt idx="4">
                  <c:v>302476.08125768916</c:v>
                </c:pt>
                <c:pt idx="5">
                  <c:v>301409.52880051889</c:v>
                </c:pt>
                <c:pt idx="6">
                  <c:v>299709.96770890482</c:v>
                </c:pt>
                <c:pt idx="7">
                  <c:v>297620.40815427824</c:v>
                </c:pt>
                <c:pt idx="8">
                  <c:v>295342.90059582255</c:v>
                </c:pt>
                <c:pt idx="9">
                  <c:v>293742.91590079386</c:v>
                </c:pt>
                <c:pt idx="10">
                  <c:v>294743.9794222833</c:v>
                </c:pt>
                <c:pt idx="11">
                  <c:v>291572.20967851469</c:v>
                </c:pt>
                <c:pt idx="12">
                  <c:v>290275.74033974792</c:v>
                </c:pt>
                <c:pt idx="13">
                  <c:v>288902.51687722048</c:v>
                </c:pt>
                <c:pt idx="14">
                  <c:v>287730.33494328393</c:v>
                </c:pt>
                <c:pt idx="15">
                  <c:v>286818.74462845549</c:v>
                </c:pt>
                <c:pt idx="16">
                  <c:v>285863.0519645983</c:v>
                </c:pt>
                <c:pt idx="17">
                  <c:v>284906.65367718413</c:v>
                </c:pt>
                <c:pt idx="18">
                  <c:v>283769.26283323596</c:v>
                </c:pt>
                <c:pt idx="19">
                  <c:v>282556.13676213962</c:v>
                </c:pt>
                <c:pt idx="20">
                  <c:v>281794.64364135021</c:v>
                </c:pt>
                <c:pt idx="21">
                  <c:v>279976.27233845659</c:v>
                </c:pt>
                <c:pt idx="22">
                  <c:v>278507.08339048177</c:v>
                </c:pt>
                <c:pt idx="23">
                  <c:v>276990.06331968744</c:v>
                </c:pt>
                <c:pt idx="24">
                  <c:v>275403.84643266274</c:v>
                </c:pt>
                <c:pt idx="25">
                  <c:v>273780.05926495761</c:v>
                </c:pt>
                <c:pt idx="26">
                  <c:v>272124.6139290313</c:v>
                </c:pt>
                <c:pt idx="27">
                  <c:v>270525.21039449016</c:v>
                </c:pt>
                <c:pt idx="28">
                  <c:v>268969.82439879928</c:v>
                </c:pt>
                <c:pt idx="29">
                  <c:v>267775.30411797226</c:v>
                </c:pt>
                <c:pt idx="30">
                  <c:v>265919.29523486731</c:v>
                </c:pt>
                <c:pt idx="31">
                  <c:v>263811.67875424493</c:v>
                </c:pt>
                <c:pt idx="32">
                  <c:v>261720.7667674633</c:v>
                </c:pt>
                <c:pt idx="33">
                  <c:v>259646.42687846412</c:v>
                </c:pt>
                <c:pt idx="34">
                  <c:v>257588.52774053044</c:v>
                </c:pt>
                <c:pt idx="35">
                  <c:v>255546.93904796979</c:v>
                </c:pt>
                <c:pt idx="36">
                  <c:v>253521.53152786335</c:v>
                </c:pt>
                <c:pt idx="37">
                  <c:v>251512.1769318803</c:v>
                </c:pt>
                <c:pt idx="38">
                  <c:v>249518.74802815725</c:v>
                </c:pt>
                <c:pt idx="39">
                  <c:v>247541.11859324193</c:v>
                </c:pt>
                <c:pt idx="40">
                  <c:v>245579.16340410072</c:v>
                </c:pt>
              </c:numCache>
            </c:numRef>
          </c:val>
        </c:ser>
        <c:ser>
          <c:idx val="1"/>
          <c:order val="1"/>
          <c:tx>
            <c:strRef>
              <c:f>'Energy Use Projections'!$C$54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Projections'!$E$68:$AS$68</c:f>
              <c:numCache>
                <c:formatCode>_(* #,##0_);_(* \(#,##0\);_(* "-"??_);_(@_)</c:formatCode>
                <c:ptCount val="41"/>
                <c:pt idx="0">
                  <c:v>218740.24247476639</c:v>
                </c:pt>
                <c:pt idx="1">
                  <c:v>197802.03584386822</c:v>
                </c:pt>
                <c:pt idx="2">
                  <c:v>180841.15805823979</c:v>
                </c:pt>
                <c:pt idx="3">
                  <c:v>210903.94130699686</c:v>
                </c:pt>
                <c:pt idx="4">
                  <c:v>210154.25101773039</c:v>
                </c:pt>
                <c:pt idx="5">
                  <c:v>214419.63810829373</c:v>
                </c:pt>
                <c:pt idx="6">
                  <c:v>214836.6723251646</c:v>
                </c:pt>
                <c:pt idx="7">
                  <c:v>214544.3125688514</c:v>
                </c:pt>
                <c:pt idx="8">
                  <c:v>213944.56561735479</c:v>
                </c:pt>
                <c:pt idx="9">
                  <c:v>214010.18941130731</c:v>
                </c:pt>
                <c:pt idx="10">
                  <c:v>215704.61898519521</c:v>
                </c:pt>
                <c:pt idx="11">
                  <c:v>214573.17913642773</c:v>
                </c:pt>
                <c:pt idx="12">
                  <c:v>214788.84569972148</c:v>
                </c:pt>
                <c:pt idx="13">
                  <c:v>214923.6266480973</c:v>
                </c:pt>
                <c:pt idx="14">
                  <c:v>215290.8274569675</c:v>
                </c:pt>
                <c:pt idx="15">
                  <c:v>216029.4255323153</c:v>
                </c:pt>
                <c:pt idx="16">
                  <c:v>216726.28610679708</c:v>
                </c:pt>
                <c:pt idx="17">
                  <c:v>217624.1067073782</c:v>
                </c:pt>
                <c:pt idx="18">
                  <c:v>218492.7518167113</c:v>
                </c:pt>
                <c:pt idx="19">
                  <c:v>219416.50596428465</c:v>
                </c:pt>
                <c:pt idx="20">
                  <c:v>220762.87813908496</c:v>
                </c:pt>
                <c:pt idx="21">
                  <c:v>221409.66699888671</c:v>
                </c:pt>
                <c:pt idx="22">
                  <c:v>222567.48764371651</c:v>
                </c:pt>
                <c:pt idx="23">
                  <c:v>223805.21662057663</c:v>
                </c:pt>
                <c:pt idx="24">
                  <c:v>224849.63697086161</c:v>
                </c:pt>
                <c:pt idx="25">
                  <c:v>225711.71774705511</c:v>
                </c:pt>
                <c:pt idx="26">
                  <c:v>226447.66878294165</c:v>
                </c:pt>
                <c:pt idx="27">
                  <c:v>227224.20363763435</c:v>
                </c:pt>
                <c:pt idx="28">
                  <c:v>228080.16126297577</c:v>
                </c:pt>
                <c:pt idx="29">
                  <c:v>229567.92735816166</c:v>
                </c:pt>
                <c:pt idx="30">
                  <c:v>230605.84430554381</c:v>
                </c:pt>
                <c:pt idx="31">
                  <c:v>231012.26072780919</c:v>
                </c:pt>
                <c:pt idx="32">
                  <c:v>231419.39341253001</c:v>
                </c:pt>
                <c:pt idx="33">
                  <c:v>231827.24362203697</c:v>
                </c:pt>
                <c:pt idx="34">
                  <c:v>232235.81262088538</c:v>
                </c:pt>
                <c:pt idx="35">
                  <c:v>232645.10167585927</c:v>
                </c:pt>
                <c:pt idx="36">
                  <c:v>233055.11205597519</c:v>
                </c:pt>
                <c:pt idx="37">
                  <c:v>233465.84503248616</c:v>
                </c:pt>
                <c:pt idx="38">
                  <c:v>233877.30187888572</c:v>
                </c:pt>
                <c:pt idx="39">
                  <c:v>234289.4838709117</c:v>
                </c:pt>
                <c:pt idx="40">
                  <c:v>234702.39228655037</c:v>
                </c:pt>
              </c:numCache>
            </c:numRef>
          </c:val>
        </c:ser>
        <c:ser>
          <c:idx val="2"/>
          <c:order val="2"/>
          <c:tx>
            <c:strRef>
              <c:f>'Energy Use Projections'!$C$69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Projections'!$E$69:$AS$69</c:f>
              <c:numCache>
                <c:formatCode>_(* #,##0_);_(* \(#,##0\);_(* "-"??_);_(@_)</c:formatCode>
                <c:ptCount val="41"/>
                <c:pt idx="0">
                  <c:v>274763.77820512175</c:v>
                </c:pt>
                <c:pt idx="1">
                  <c:v>288234.01352544746</c:v>
                </c:pt>
                <c:pt idx="2">
                  <c:v>320393.79552023334</c:v>
                </c:pt>
                <c:pt idx="3">
                  <c:v>297737.68235293112</c:v>
                </c:pt>
                <c:pt idx="4">
                  <c:v>298214.95272224711</c:v>
                </c:pt>
                <c:pt idx="5">
                  <c:v>310701.31292307458</c:v>
                </c:pt>
                <c:pt idx="6">
                  <c:v>318772.90636455879</c:v>
                </c:pt>
                <c:pt idx="7">
                  <c:v>326752.86393981194</c:v>
                </c:pt>
                <c:pt idx="8">
                  <c:v>329967.37538897427</c:v>
                </c:pt>
                <c:pt idx="9">
                  <c:v>333541.84802976449</c:v>
                </c:pt>
                <c:pt idx="10">
                  <c:v>338349.66419781087</c:v>
                </c:pt>
                <c:pt idx="11">
                  <c:v>337839.97709421831</c:v>
                </c:pt>
                <c:pt idx="12">
                  <c:v>340418.43726674188</c:v>
                </c:pt>
                <c:pt idx="13">
                  <c:v>340981.66666405322</c:v>
                </c:pt>
                <c:pt idx="14">
                  <c:v>341650.58178710419</c:v>
                </c:pt>
                <c:pt idx="15">
                  <c:v>341517.48129729455</c:v>
                </c:pt>
                <c:pt idx="16">
                  <c:v>341182.42348067032</c:v>
                </c:pt>
                <c:pt idx="17">
                  <c:v>340502.80309516547</c:v>
                </c:pt>
                <c:pt idx="18">
                  <c:v>339931.10796396359</c:v>
                </c:pt>
                <c:pt idx="19">
                  <c:v>339750.60075443087</c:v>
                </c:pt>
                <c:pt idx="20">
                  <c:v>340527.34668191994</c:v>
                </c:pt>
                <c:pt idx="21">
                  <c:v>340295.46099542623</c:v>
                </c:pt>
                <c:pt idx="22">
                  <c:v>340658.00271050812</c:v>
                </c:pt>
                <c:pt idx="23">
                  <c:v>340830.0006592017</c:v>
                </c:pt>
                <c:pt idx="24">
                  <c:v>341065.69527522224</c:v>
                </c:pt>
                <c:pt idx="25">
                  <c:v>341594.86100113351</c:v>
                </c:pt>
                <c:pt idx="26">
                  <c:v>342013.02624625742</c:v>
                </c:pt>
                <c:pt idx="27">
                  <c:v>342156.73767934687</c:v>
                </c:pt>
                <c:pt idx="28">
                  <c:v>342510.69650309114</c:v>
                </c:pt>
                <c:pt idx="29">
                  <c:v>343406.32017441362</c:v>
                </c:pt>
                <c:pt idx="30">
                  <c:v>343022.36516449455</c:v>
                </c:pt>
                <c:pt idx="31">
                  <c:v>345568.80858346022</c:v>
                </c:pt>
                <c:pt idx="32">
                  <c:v>348134.15565053897</c:v>
                </c:pt>
                <c:pt idx="33">
                  <c:v>350718.54669789347</c:v>
                </c:pt>
                <c:pt idx="34">
                  <c:v>353322.12309944903</c:v>
                </c:pt>
                <c:pt idx="35">
                  <c:v>355945.02727862733</c:v>
                </c:pt>
                <c:pt idx="36">
                  <c:v>358587.40271613724</c:v>
                </c:pt>
                <c:pt idx="37">
                  <c:v>361249.39395782381</c:v>
                </c:pt>
                <c:pt idx="38">
                  <c:v>363931.1466225753</c:v>
                </c:pt>
                <c:pt idx="39">
                  <c:v>366632.80741028889</c:v>
                </c:pt>
                <c:pt idx="40">
                  <c:v>369354.52410989575</c:v>
                </c:pt>
              </c:numCache>
            </c:numRef>
          </c:val>
        </c:ser>
        <c:ser>
          <c:idx val="3"/>
          <c:order val="3"/>
          <c:tx>
            <c:strRef>
              <c:f>'Energy Use Projections'!$C$56</c:f>
              <c:strCache>
                <c:ptCount val="1"/>
                <c:pt idx="0">
                  <c:v>Public Authority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Projections'!$E$70:$AS$70</c:f>
              <c:numCache>
                <c:formatCode>_(* #,##0_);_(* \(#,##0\);_(* "-"??_);_(@_)</c:formatCode>
                <c:ptCount val="41"/>
                <c:pt idx="0">
                  <c:v>48079.472865600001</c:v>
                </c:pt>
                <c:pt idx="1">
                  <c:v>50448.099239999996</c:v>
                </c:pt>
                <c:pt idx="2">
                  <c:v>42084.583200000001</c:v>
                </c:pt>
                <c:pt idx="3">
                  <c:v>48378.092785070985</c:v>
                </c:pt>
                <c:pt idx="4">
                  <c:v>47798.58499864515</c:v>
                </c:pt>
                <c:pt idx="5">
                  <c:v>48723.212831322198</c:v>
                </c:pt>
                <c:pt idx="6">
                  <c:v>49123.422071427442</c:v>
                </c:pt>
                <c:pt idx="7">
                  <c:v>49453.421286756435</c:v>
                </c:pt>
                <c:pt idx="8">
                  <c:v>49473.302273639471</c:v>
                </c:pt>
                <c:pt idx="9">
                  <c:v>49593.564987379912</c:v>
                </c:pt>
                <c:pt idx="10">
                  <c:v>50035.878178607156</c:v>
                </c:pt>
                <c:pt idx="11">
                  <c:v>49752.162337772905</c:v>
                </c:pt>
                <c:pt idx="12">
                  <c:v>49840.447866117524</c:v>
                </c:pt>
                <c:pt idx="13">
                  <c:v>49800.644672888644</c:v>
                </c:pt>
                <c:pt idx="14">
                  <c:v>49792.62370701132</c:v>
                </c:pt>
                <c:pt idx="15">
                  <c:v>49774.57982168677</c:v>
                </c:pt>
                <c:pt idx="16">
                  <c:v>49739.57055706258</c:v>
                </c:pt>
                <c:pt idx="17">
                  <c:v>49696.05445854253</c:v>
                </c:pt>
                <c:pt idx="18">
                  <c:v>49646.511241230481</c:v>
                </c:pt>
                <c:pt idx="19">
                  <c:v>49618.812297799472</c:v>
                </c:pt>
                <c:pt idx="20">
                  <c:v>49699.078840158028</c:v>
                </c:pt>
                <c:pt idx="21">
                  <c:v>49616.34568264195</c:v>
                </c:pt>
                <c:pt idx="22">
                  <c:v>49619.362308286058</c:v>
                </c:pt>
                <c:pt idx="23">
                  <c:v>49613.037475895173</c:v>
                </c:pt>
                <c:pt idx="24">
                  <c:v>49594.993048744327</c:v>
                </c:pt>
                <c:pt idx="25">
                  <c:v>49581.284990035725</c:v>
                </c:pt>
                <c:pt idx="26">
                  <c:v>49551.732102589689</c:v>
                </c:pt>
                <c:pt idx="27">
                  <c:v>49511.696406523763</c:v>
                </c:pt>
                <c:pt idx="28">
                  <c:v>49491.331293975942</c:v>
                </c:pt>
                <c:pt idx="29">
                  <c:v>49561.414058487295</c:v>
                </c:pt>
                <c:pt idx="30">
                  <c:v>49490.55449481136</c:v>
                </c:pt>
                <c:pt idx="31">
                  <c:v>49538.297136628906</c:v>
                </c:pt>
                <c:pt idx="32">
                  <c:v>49586.085834908554</c:v>
                </c:pt>
                <c:pt idx="33">
                  <c:v>49633.920634080147</c:v>
                </c:pt>
                <c:pt idx="34">
                  <c:v>49681.801578616374</c:v>
                </c:pt>
                <c:pt idx="35">
                  <c:v>49729.72871303284</c:v>
                </c:pt>
                <c:pt idx="36">
                  <c:v>49777.702081888077</c:v>
                </c:pt>
                <c:pt idx="37">
                  <c:v>49825.721729783618</c:v>
                </c:pt>
                <c:pt idx="38">
                  <c:v>49873.787701364017</c:v>
                </c:pt>
                <c:pt idx="39">
                  <c:v>49921.900041316891</c:v>
                </c:pt>
                <c:pt idx="40">
                  <c:v>49970.058794372962</c:v>
                </c:pt>
              </c:numCache>
            </c:numRef>
          </c:val>
        </c:ser>
        <c:marker val="1"/>
        <c:axId val="102123392"/>
        <c:axId val="102124928"/>
      </c:lineChart>
      <c:catAx>
        <c:axId val="102123392"/>
        <c:scaling>
          <c:orientation val="minMax"/>
        </c:scaling>
        <c:axPos val="b"/>
        <c:numFmt formatCode="General" sourceLinked="1"/>
        <c:tickLblPos val="nextTo"/>
        <c:crossAx val="102124928"/>
        <c:crosses val="autoZero"/>
        <c:auto val="1"/>
        <c:lblAlgn val="ctr"/>
        <c:lblOffset val="100"/>
      </c:catAx>
      <c:valAx>
        <c:axId val="10212492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2123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Projected Electricity Consumption by Sector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Projections'!$C$67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Projections'!$E$75:$AS$75</c:f>
              <c:numCache>
                <c:formatCode>_(* #,##0_);_(* \(#,##0\);_(* "-"??_);_(@_)</c:formatCode>
                <c:ptCount val="41"/>
                <c:pt idx="0">
                  <c:v>579198.35517896002</c:v>
                </c:pt>
                <c:pt idx="1">
                  <c:v>533285.72148895997</c:v>
                </c:pt>
                <c:pt idx="2">
                  <c:v>498011.17715927988</c:v>
                </c:pt>
                <c:pt idx="3">
                  <c:v>512513.69464657147</c:v>
                </c:pt>
                <c:pt idx="4">
                  <c:v>514439.78142091254</c:v>
                </c:pt>
                <c:pt idx="5">
                  <c:v>515504.00174235896</c:v>
                </c:pt>
                <c:pt idx="6">
                  <c:v>517817.66791936225</c:v>
                </c:pt>
                <c:pt idx="7">
                  <c:v>521697.59950182756</c:v>
                </c:pt>
                <c:pt idx="8">
                  <c:v>526725.46145116899</c:v>
                </c:pt>
                <c:pt idx="9">
                  <c:v>533128.98418493941</c:v>
                </c:pt>
                <c:pt idx="10">
                  <c:v>538605.69316362194</c:v>
                </c:pt>
                <c:pt idx="11">
                  <c:v>538490.53604260576</c:v>
                </c:pt>
                <c:pt idx="12">
                  <c:v>543092.09253580612</c:v>
                </c:pt>
                <c:pt idx="13">
                  <c:v>548398.24721444084</c:v>
                </c:pt>
                <c:pt idx="14">
                  <c:v>553978.69386146637</c:v>
                </c:pt>
                <c:pt idx="15">
                  <c:v>559955.71651277598</c:v>
                </c:pt>
                <c:pt idx="16">
                  <c:v>565799.23999163462</c:v>
                </c:pt>
                <c:pt idx="17">
                  <c:v>572097.328929613</c:v>
                </c:pt>
                <c:pt idx="18">
                  <c:v>578252.00716079678</c:v>
                </c:pt>
                <c:pt idx="19">
                  <c:v>584464.63840170251</c:v>
                </c:pt>
                <c:pt idx="20">
                  <c:v>591966.13631701958</c:v>
                </c:pt>
                <c:pt idx="21">
                  <c:v>597502.69220619765</c:v>
                </c:pt>
                <c:pt idx="22">
                  <c:v>604029.66879439075</c:v>
                </c:pt>
                <c:pt idx="23">
                  <c:v>610670.66086919745</c:v>
                </c:pt>
                <c:pt idx="24">
                  <c:v>617417.78812335141</c:v>
                </c:pt>
                <c:pt idx="25">
                  <c:v>624046.89458886697</c:v>
                </c:pt>
                <c:pt idx="26">
                  <c:v>631191.03208157222</c:v>
                </c:pt>
                <c:pt idx="27">
                  <c:v>638784.99714594334</c:v>
                </c:pt>
                <c:pt idx="28">
                  <c:v>646506.67908319109</c:v>
                </c:pt>
                <c:pt idx="29">
                  <c:v>654488.42953997373</c:v>
                </c:pt>
                <c:pt idx="30">
                  <c:v>661023.64919425163</c:v>
                </c:pt>
                <c:pt idx="31">
                  <c:v>663941.76189738628</c:v>
                </c:pt>
                <c:pt idx="32">
                  <c:v>666872.75671413157</c:v>
                </c:pt>
                <c:pt idx="33">
                  <c:v>669816.6905130418</c:v>
                </c:pt>
                <c:pt idx="34">
                  <c:v>672773.62041371979</c:v>
                </c:pt>
                <c:pt idx="35">
                  <c:v>675743.60378792475</c:v>
                </c:pt>
                <c:pt idx="36">
                  <c:v>678726.69826068555</c:v>
                </c:pt>
                <c:pt idx="37">
                  <c:v>681722.96171141893</c:v>
                </c:pt>
                <c:pt idx="38">
                  <c:v>684732.45227505243</c:v>
                </c:pt>
                <c:pt idx="39">
                  <c:v>687755.22834315221</c:v>
                </c:pt>
                <c:pt idx="40">
                  <c:v>690791.34856505622</c:v>
                </c:pt>
              </c:numCache>
            </c:numRef>
          </c:val>
        </c:ser>
        <c:ser>
          <c:idx val="1"/>
          <c:order val="1"/>
          <c:tx>
            <c:strRef>
              <c:f>'Energy Use Projections'!$C$54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Projections'!$E$76:$AS$76</c:f>
              <c:numCache>
                <c:formatCode>_(* #,##0_);_(* \(#,##0\);_(* "-"??_);_(@_)</c:formatCode>
                <c:ptCount val="41"/>
                <c:pt idx="0">
                  <c:v>389934.8727826</c:v>
                </c:pt>
                <c:pt idx="1">
                  <c:v>377700.00680163997</c:v>
                </c:pt>
                <c:pt idx="2">
                  <c:v>375465.78815895994</c:v>
                </c:pt>
                <c:pt idx="3">
                  <c:v>375000.59481585555</c:v>
                </c:pt>
                <c:pt idx="4">
                  <c:v>378537.60493622598</c:v>
                </c:pt>
                <c:pt idx="5">
                  <c:v>379458.12993244996</c:v>
                </c:pt>
                <c:pt idx="6">
                  <c:v>381877.44871522108</c:v>
                </c:pt>
                <c:pt idx="7">
                  <c:v>384713.76310264482</c:v>
                </c:pt>
                <c:pt idx="8">
                  <c:v>388106.32660854788</c:v>
                </c:pt>
                <c:pt idx="9">
                  <c:v>392390.90555875225</c:v>
                </c:pt>
                <c:pt idx="10">
                  <c:v>398947.37898249319</c:v>
                </c:pt>
                <c:pt idx="11">
                  <c:v>399810.7497843348</c:v>
                </c:pt>
                <c:pt idx="12">
                  <c:v>403398.05554323504</c:v>
                </c:pt>
                <c:pt idx="13">
                  <c:v>407370.04314064537</c:v>
                </c:pt>
                <c:pt idx="14">
                  <c:v>411505.42498467036</c:v>
                </c:pt>
                <c:pt idx="15">
                  <c:v>416149.49518886232</c:v>
                </c:pt>
                <c:pt idx="16">
                  <c:v>420814.66917667777</c:v>
                </c:pt>
                <c:pt idx="17">
                  <c:v>425379.92165646306</c:v>
                </c:pt>
                <c:pt idx="18">
                  <c:v>429556.67344886839</c:v>
                </c:pt>
                <c:pt idx="19">
                  <c:v>433820.02604285738</c:v>
                </c:pt>
                <c:pt idx="20">
                  <c:v>438037.03383597318</c:v>
                </c:pt>
                <c:pt idx="21">
                  <c:v>440843.00172643625</c:v>
                </c:pt>
                <c:pt idx="22">
                  <c:v>444686.95352751127</c:v>
                </c:pt>
                <c:pt idx="23">
                  <c:v>448794.12928138254</c:v>
                </c:pt>
                <c:pt idx="24">
                  <c:v>452993.31996505824</c:v>
                </c:pt>
                <c:pt idx="25">
                  <c:v>457096.21529397671</c:v>
                </c:pt>
                <c:pt idx="26">
                  <c:v>461479.71615553094</c:v>
                </c:pt>
                <c:pt idx="27">
                  <c:v>465808.14862363169</c:v>
                </c:pt>
                <c:pt idx="28">
                  <c:v>470064.64884449448</c:v>
                </c:pt>
                <c:pt idx="29">
                  <c:v>474098.39671977068</c:v>
                </c:pt>
                <c:pt idx="30">
                  <c:v>476745.41942757874</c:v>
                </c:pt>
                <c:pt idx="31">
                  <c:v>479950.38468918309</c:v>
                </c:pt>
                <c:pt idx="32">
                  <c:v>483176.89562675933</c:v>
                </c:pt>
                <c:pt idx="33">
                  <c:v>486425.09708311089</c:v>
                </c:pt>
                <c:pt idx="34">
                  <c:v>489695.13487476017</c:v>
                </c:pt>
                <c:pt idx="35">
                  <c:v>492987.15579849482</c:v>
                </c:pt>
                <c:pt idx="36">
                  <c:v>496301.30763795745</c:v>
                </c:pt>
                <c:pt idx="37">
                  <c:v>499637.73917027988</c:v>
                </c:pt>
                <c:pt idx="38">
                  <c:v>502996.600172762</c:v>
                </c:pt>
                <c:pt idx="39">
                  <c:v>506378.04142959544</c:v>
                </c:pt>
                <c:pt idx="40">
                  <c:v>509782.21473863261</c:v>
                </c:pt>
              </c:numCache>
            </c:numRef>
          </c:val>
        </c:ser>
        <c:ser>
          <c:idx val="2"/>
          <c:order val="2"/>
          <c:tx>
            <c:strRef>
              <c:f>'Energy Use Projections'!$C$69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Projections'!$E$77:$AS$77</c:f>
              <c:numCache>
                <c:formatCode>_(* #,##0_);_(* \(#,##0\);_(* "-"??_);_(@_)</c:formatCode>
                <c:ptCount val="41"/>
                <c:pt idx="0">
                  <c:v>217323.40607684001</c:v>
                </c:pt>
                <c:pt idx="1">
                  <c:v>221971.13320759998</c:v>
                </c:pt>
                <c:pt idx="2">
                  <c:v>233650.57088283997</c:v>
                </c:pt>
                <c:pt idx="3">
                  <c:v>226041.52203462127</c:v>
                </c:pt>
                <c:pt idx="4">
                  <c:v>231088.26676107713</c:v>
                </c:pt>
                <c:pt idx="5">
                  <c:v>241617.03755833782</c:v>
                </c:pt>
                <c:pt idx="6">
                  <c:v>247441.95619127573</c:v>
                </c:pt>
                <c:pt idx="7">
                  <c:v>253718.5175013422</c:v>
                </c:pt>
                <c:pt idx="8">
                  <c:v>257536.84119389515</c:v>
                </c:pt>
                <c:pt idx="9">
                  <c:v>261738.59273874731</c:v>
                </c:pt>
                <c:pt idx="10">
                  <c:v>266129.84107742773</c:v>
                </c:pt>
                <c:pt idx="11">
                  <c:v>266415.51523331477</c:v>
                </c:pt>
                <c:pt idx="12">
                  <c:v>269346.65258456802</c:v>
                </c:pt>
                <c:pt idx="13">
                  <c:v>270248.84609622782</c:v>
                </c:pt>
                <c:pt idx="14">
                  <c:v>270645.20418578869</c:v>
                </c:pt>
                <c:pt idx="15">
                  <c:v>270313.18929288123</c:v>
                </c:pt>
                <c:pt idx="16">
                  <c:v>270258.83051081205</c:v>
                </c:pt>
                <c:pt idx="17">
                  <c:v>267812.13923976966</c:v>
                </c:pt>
                <c:pt idx="18">
                  <c:v>266424.30202859623</c:v>
                </c:pt>
                <c:pt idx="19">
                  <c:v>265173.90337453008</c:v>
                </c:pt>
                <c:pt idx="20">
                  <c:v>264710.17085072643</c:v>
                </c:pt>
                <c:pt idx="21">
                  <c:v>263347.42160014913</c:v>
                </c:pt>
                <c:pt idx="22">
                  <c:v>262317.4988845117</c:v>
                </c:pt>
                <c:pt idx="23">
                  <c:v>261284.49439769067</c:v>
                </c:pt>
                <c:pt idx="24">
                  <c:v>260567.17859834549</c:v>
                </c:pt>
                <c:pt idx="25">
                  <c:v>259696.73140418908</c:v>
                </c:pt>
                <c:pt idx="26">
                  <c:v>258865.75730720977</c:v>
                </c:pt>
                <c:pt idx="27">
                  <c:v>258730.87971525438</c:v>
                </c:pt>
                <c:pt idx="28">
                  <c:v>258912.18492404406</c:v>
                </c:pt>
                <c:pt idx="29">
                  <c:v>259396.19287485562</c:v>
                </c:pt>
                <c:pt idx="30">
                  <c:v>259349.03863875114</c:v>
                </c:pt>
                <c:pt idx="31">
                  <c:v>260881.87898888858</c:v>
                </c:pt>
                <c:pt idx="32">
                  <c:v>262423.77894283773</c:v>
                </c:pt>
                <c:pt idx="33">
                  <c:v>263974.79204591474</c:v>
                </c:pt>
                <c:pt idx="34">
                  <c:v>265534.97215990676</c:v>
                </c:pt>
                <c:pt idx="35">
                  <c:v>267104.37346494215</c:v>
                </c:pt>
                <c:pt idx="36">
                  <c:v>268683.05046137219</c:v>
                </c:pt>
                <c:pt idx="37">
                  <c:v>270271.05797166366</c:v>
                </c:pt>
                <c:pt idx="38">
                  <c:v>271868.45114230254</c:v>
                </c:pt>
                <c:pt idx="39">
                  <c:v>273475.28544570925</c:v>
                </c:pt>
                <c:pt idx="40">
                  <c:v>275091.61668216484</c:v>
                </c:pt>
              </c:numCache>
            </c:numRef>
          </c:val>
        </c:ser>
        <c:ser>
          <c:idx val="3"/>
          <c:order val="3"/>
          <c:tx>
            <c:strRef>
              <c:f>'Energy Use Projections'!$C$56</c:f>
              <c:strCache>
                <c:ptCount val="1"/>
                <c:pt idx="0">
                  <c:v>Public Authority</c:v>
                </c:pt>
              </c:strCache>
            </c:strRef>
          </c:tx>
          <c:marker>
            <c:symbol val="none"/>
          </c:marker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Projections'!$E$78:$AS$78</c:f>
              <c:numCache>
                <c:formatCode>_(* #,##0_);_(* \(#,##0\);_(* "-"??_);_(@_)</c:formatCode>
                <c:ptCount val="41"/>
                <c:pt idx="0">
                  <c:v>57158.111324127196</c:v>
                </c:pt>
                <c:pt idx="1">
                  <c:v>54108.862438251199</c:v>
                </c:pt>
                <c:pt idx="2">
                  <c:v>50495.609531338006</c:v>
                </c:pt>
                <c:pt idx="3">
                  <c:v>52539.056036551417</c:v>
                </c:pt>
                <c:pt idx="4">
                  <c:v>53034.924453894113</c:v>
                </c:pt>
                <c:pt idx="5">
                  <c:v>53625.328920009546</c:v>
                </c:pt>
                <c:pt idx="6">
                  <c:v>54123.464965602347</c:v>
                </c:pt>
                <c:pt idx="7">
                  <c:v>54736.483031428761</c:v>
                </c:pt>
                <c:pt idx="8">
                  <c:v>55313.923623677991</c:v>
                </c:pt>
                <c:pt idx="9">
                  <c:v>56016.446860581273</c:v>
                </c:pt>
                <c:pt idx="10">
                  <c:v>56791.373521792091</c:v>
                </c:pt>
                <c:pt idx="11">
                  <c:v>56840.1537359742</c:v>
                </c:pt>
                <c:pt idx="12">
                  <c:v>57364.810224903653</c:v>
                </c:pt>
                <c:pt idx="13">
                  <c:v>57845.13211528297</c:v>
                </c:pt>
                <c:pt idx="14">
                  <c:v>58322.238634709734</c:v>
                </c:pt>
                <c:pt idx="15">
                  <c:v>58807.69112668177</c:v>
                </c:pt>
                <c:pt idx="16">
                  <c:v>59300.940841069343</c:v>
                </c:pt>
                <c:pt idx="17">
                  <c:v>59698.049678482836</c:v>
                </c:pt>
                <c:pt idx="18">
                  <c:v>60120.020377291279</c:v>
                </c:pt>
                <c:pt idx="19">
                  <c:v>60555.295854084769</c:v>
                </c:pt>
                <c:pt idx="20">
                  <c:v>61086.311141258346</c:v>
                </c:pt>
                <c:pt idx="21">
                  <c:v>61415.626260733108</c:v>
                </c:pt>
                <c:pt idx="22">
                  <c:v>61856.347431111499</c:v>
                </c:pt>
                <c:pt idx="23">
                  <c:v>62314.721861878344</c:v>
                </c:pt>
                <c:pt idx="24">
                  <c:v>62797.339895930294</c:v>
                </c:pt>
                <c:pt idx="25">
                  <c:v>63262.621262523811</c:v>
                </c:pt>
                <c:pt idx="26">
                  <c:v>63767.304222295621</c:v>
                </c:pt>
                <c:pt idx="27">
                  <c:v>64323.455215620488</c:v>
                </c:pt>
                <c:pt idx="28">
                  <c:v>64897.156130787407</c:v>
                </c:pt>
                <c:pt idx="29">
                  <c:v>65486.899594244423</c:v>
                </c:pt>
                <c:pt idx="30">
                  <c:v>65917.905298668484</c:v>
                </c:pt>
                <c:pt idx="31">
                  <c:v>66231.956206091316</c:v>
                </c:pt>
                <c:pt idx="32">
                  <c:v>66547.503337825372</c:v>
                </c:pt>
                <c:pt idx="33">
                  <c:v>66864.553822292</c:v>
                </c:pt>
                <c:pt idx="34">
                  <c:v>67183.114821874275</c:v>
                </c:pt>
                <c:pt idx="35">
                  <c:v>67503.19353307884</c:v>
                </c:pt>
                <c:pt idx="36">
                  <c:v>67824.797186698444</c:v>
                </c:pt>
                <c:pt idx="37">
                  <c:v>68147.933047975312</c:v>
                </c:pt>
                <c:pt idx="38">
                  <c:v>68472.608416765273</c:v>
                </c:pt>
                <c:pt idx="39">
                  <c:v>68798.830627702671</c:v>
                </c:pt>
                <c:pt idx="40">
                  <c:v>69126.60705036603</c:v>
                </c:pt>
              </c:numCache>
            </c:numRef>
          </c:val>
        </c:ser>
        <c:marker val="1"/>
        <c:axId val="102175488"/>
        <c:axId val="102177024"/>
      </c:lineChart>
      <c:catAx>
        <c:axId val="102175488"/>
        <c:scaling>
          <c:orientation val="minMax"/>
        </c:scaling>
        <c:axPos val="b"/>
        <c:numFmt formatCode="General" sourceLinked="1"/>
        <c:tickLblPos val="nextTo"/>
        <c:crossAx val="102177024"/>
        <c:crosses val="autoZero"/>
        <c:auto val="1"/>
        <c:lblAlgn val="ctr"/>
        <c:lblOffset val="100"/>
      </c:catAx>
      <c:valAx>
        <c:axId val="10217702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2175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Residential Consumption Totals by Fuel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Projections'!$B$67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Projections'!$E$67:$AS$67</c:f>
              <c:numCache>
                <c:formatCode>_(* #,##0_);_(* \(#,##0\);_(* "-"??_);_(@_)</c:formatCode>
                <c:ptCount val="41"/>
                <c:pt idx="0">
                  <c:v>337617.42851984757</c:v>
                </c:pt>
                <c:pt idx="1">
                  <c:v>296233.6702662874</c:v>
                </c:pt>
                <c:pt idx="2">
                  <c:v>270832.60168810259</c:v>
                </c:pt>
                <c:pt idx="3">
                  <c:v>312034.31126714865</c:v>
                </c:pt>
                <c:pt idx="4">
                  <c:v>302476.08125768916</c:v>
                </c:pt>
                <c:pt idx="5">
                  <c:v>301409.52880051889</c:v>
                </c:pt>
                <c:pt idx="6">
                  <c:v>299709.96770890482</c:v>
                </c:pt>
                <c:pt idx="7">
                  <c:v>297620.40815427824</c:v>
                </c:pt>
                <c:pt idx="8">
                  <c:v>295342.90059582255</c:v>
                </c:pt>
                <c:pt idx="9">
                  <c:v>293742.91590079386</c:v>
                </c:pt>
                <c:pt idx="10">
                  <c:v>294743.9794222833</c:v>
                </c:pt>
                <c:pt idx="11">
                  <c:v>291572.20967851469</c:v>
                </c:pt>
                <c:pt idx="12">
                  <c:v>290275.74033974792</c:v>
                </c:pt>
                <c:pt idx="13">
                  <c:v>288902.51687722048</c:v>
                </c:pt>
                <c:pt idx="14">
                  <c:v>287730.33494328393</c:v>
                </c:pt>
                <c:pt idx="15">
                  <c:v>286818.74462845549</c:v>
                </c:pt>
                <c:pt idx="16">
                  <c:v>285863.0519645983</c:v>
                </c:pt>
                <c:pt idx="17">
                  <c:v>284906.65367718413</c:v>
                </c:pt>
                <c:pt idx="18">
                  <c:v>283769.26283323596</c:v>
                </c:pt>
                <c:pt idx="19">
                  <c:v>282556.13676213962</c:v>
                </c:pt>
                <c:pt idx="20">
                  <c:v>281794.64364135021</c:v>
                </c:pt>
                <c:pt idx="21">
                  <c:v>279976.27233845659</c:v>
                </c:pt>
                <c:pt idx="22">
                  <c:v>278507.08339048177</c:v>
                </c:pt>
                <c:pt idx="23">
                  <c:v>276990.06331968744</c:v>
                </c:pt>
                <c:pt idx="24">
                  <c:v>275403.84643266274</c:v>
                </c:pt>
                <c:pt idx="25">
                  <c:v>273780.05926495761</c:v>
                </c:pt>
                <c:pt idx="26">
                  <c:v>272124.6139290313</c:v>
                </c:pt>
                <c:pt idx="27">
                  <c:v>270525.21039449016</c:v>
                </c:pt>
                <c:pt idx="28">
                  <c:v>268969.82439879928</c:v>
                </c:pt>
                <c:pt idx="29">
                  <c:v>267775.30411797226</c:v>
                </c:pt>
                <c:pt idx="30">
                  <c:v>265919.29523486731</c:v>
                </c:pt>
                <c:pt idx="31">
                  <c:v>263811.67875424493</c:v>
                </c:pt>
                <c:pt idx="32">
                  <c:v>261720.7667674633</c:v>
                </c:pt>
                <c:pt idx="33">
                  <c:v>259646.42687846412</c:v>
                </c:pt>
                <c:pt idx="34">
                  <c:v>257588.52774053044</c:v>
                </c:pt>
                <c:pt idx="35">
                  <c:v>255546.93904796979</c:v>
                </c:pt>
                <c:pt idx="36">
                  <c:v>253521.53152786335</c:v>
                </c:pt>
                <c:pt idx="37">
                  <c:v>251512.1769318803</c:v>
                </c:pt>
                <c:pt idx="38">
                  <c:v>249518.74802815725</c:v>
                </c:pt>
                <c:pt idx="39">
                  <c:v>247541.11859324193</c:v>
                </c:pt>
                <c:pt idx="40">
                  <c:v>245579.16340410072</c:v>
                </c:pt>
              </c:numCache>
            </c:numRef>
          </c:val>
        </c:ser>
        <c:ser>
          <c:idx val="1"/>
          <c:order val="1"/>
          <c:tx>
            <c:strRef>
              <c:f>'Energy Use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Projections'!$E$75:$AS$75</c:f>
              <c:numCache>
                <c:formatCode>_(* #,##0_);_(* \(#,##0\);_(* "-"??_);_(@_)</c:formatCode>
                <c:ptCount val="41"/>
                <c:pt idx="0">
                  <c:v>579198.35517896002</c:v>
                </c:pt>
                <c:pt idx="1">
                  <c:v>533285.72148895997</c:v>
                </c:pt>
                <c:pt idx="2">
                  <c:v>498011.17715927988</c:v>
                </c:pt>
                <c:pt idx="3">
                  <c:v>512513.69464657147</c:v>
                </c:pt>
                <c:pt idx="4">
                  <c:v>514439.78142091254</c:v>
                </c:pt>
                <c:pt idx="5">
                  <c:v>515504.00174235896</c:v>
                </c:pt>
                <c:pt idx="6">
                  <c:v>517817.66791936225</c:v>
                </c:pt>
                <c:pt idx="7">
                  <c:v>521697.59950182756</c:v>
                </c:pt>
                <c:pt idx="8">
                  <c:v>526725.46145116899</c:v>
                </c:pt>
                <c:pt idx="9">
                  <c:v>533128.98418493941</c:v>
                </c:pt>
                <c:pt idx="10">
                  <c:v>538605.69316362194</c:v>
                </c:pt>
                <c:pt idx="11">
                  <c:v>538490.53604260576</c:v>
                </c:pt>
                <c:pt idx="12">
                  <c:v>543092.09253580612</c:v>
                </c:pt>
                <c:pt idx="13">
                  <c:v>548398.24721444084</c:v>
                </c:pt>
                <c:pt idx="14">
                  <c:v>553978.69386146637</c:v>
                </c:pt>
                <c:pt idx="15">
                  <c:v>559955.71651277598</c:v>
                </c:pt>
                <c:pt idx="16">
                  <c:v>565799.23999163462</c:v>
                </c:pt>
                <c:pt idx="17">
                  <c:v>572097.328929613</c:v>
                </c:pt>
                <c:pt idx="18">
                  <c:v>578252.00716079678</c:v>
                </c:pt>
                <c:pt idx="19">
                  <c:v>584464.63840170251</c:v>
                </c:pt>
                <c:pt idx="20">
                  <c:v>591966.13631701958</c:v>
                </c:pt>
                <c:pt idx="21">
                  <c:v>597502.69220619765</c:v>
                </c:pt>
                <c:pt idx="22">
                  <c:v>604029.66879439075</c:v>
                </c:pt>
                <c:pt idx="23">
                  <c:v>610670.66086919745</c:v>
                </c:pt>
                <c:pt idx="24">
                  <c:v>617417.78812335141</c:v>
                </c:pt>
                <c:pt idx="25">
                  <c:v>624046.89458886697</c:v>
                </c:pt>
                <c:pt idx="26">
                  <c:v>631191.03208157222</c:v>
                </c:pt>
                <c:pt idx="27">
                  <c:v>638784.99714594334</c:v>
                </c:pt>
                <c:pt idx="28">
                  <c:v>646506.67908319109</c:v>
                </c:pt>
                <c:pt idx="29">
                  <c:v>654488.42953997373</c:v>
                </c:pt>
                <c:pt idx="30">
                  <c:v>661023.64919425163</c:v>
                </c:pt>
                <c:pt idx="31">
                  <c:v>663941.76189738628</c:v>
                </c:pt>
                <c:pt idx="32">
                  <c:v>666872.75671413157</c:v>
                </c:pt>
                <c:pt idx="33">
                  <c:v>669816.6905130418</c:v>
                </c:pt>
                <c:pt idx="34">
                  <c:v>672773.62041371979</c:v>
                </c:pt>
                <c:pt idx="35">
                  <c:v>675743.60378792475</c:v>
                </c:pt>
                <c:pt idx="36">
                  <c:v>678726.69826068555</c:v>
                </c:pt>
                <c:pt idx="37">
                  <c:v>681722.96171141893</c:v>
                </c:pt>
                <c:pt idx="38">
                  <c:v>684732.45227505243</c:v>
                </c:pt>
                <c:pt idx="39">
                  <c:v>687755.22834315221</c:v>
                </c:pt>
                <c:pt idx="40">
                  <c:v>690791.34856505622</c:v>
                </c:pt>
              </c:numCache>
            </c:numRef>
          </c:val>
        </c:ser>
        <c:ser>
          <c:idx val="3"/>
          <c:order val="2"/>
          <c:tx>
            <c:strRef>
              <c:f>'Energy Use Projections'!$C$64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Projections'!$E$64:$AS$64</c:f>
              <c:numCache>
                <c:formatCode>_(* #,##0_);_(* \(#,##0\);_(* "-"??_);_(@_)</c:formatCode>
                <c:ptCount val="41"/>
                <c:pt idx="0">
                  <c:v>38669.800000000003</c:v>
                </c:pt>
                <c:pt idx="1">
                  <c:v>35966</c:v>
                </c:pt>
                <c:pt idx="2">
                  <c:v>35966</c:v>
                </c:pt>
                <c:pt idx="3">
                  <c:v>39387.51250736379</c:v>
                </c:pt>
                <c:pt idx="4">
                  <c:v>37149.118305211894</c:v>
                </c:pt>
                <c:pt idx="5">
                  <c:v>36343.232120251661</c:v>
                </c:pt>
                <c:pt idx="6">
                  <c:v>35466.458146402067</c:v>
                </c:pt>
                <c:pt idx="7">
                  <c:v>34557.658829852073</c:v>
                </c:pt>
                <c:pt idx="8">
                  <c:v>33679.183250769071</c:v>
                </c:pt>
                <c:pt idx="9">
                  <c:v>32858.896599535248</c:v>
                </c:pt>
                <c:pt idx="10">
                  <c:v>32325.936263293646</c:v>
                </c:pt>
                <c:pt idx="11">
                  <c:v>31343.404668173738</c:v>
                </c:pt>
                <c:pt idx="12">
                  <c:v>30601.874423643192</c:v>
                </c:pt>
                <c:pt idx="13">
                  <c:v>29875.655911813734</c:v>
                </c:pt>
                <c:pt idx="14">
                  <c:v>29169.15505503579</c:v>
                </c:pt>
                <c:pt idx="15">
                  <c:v>28477.726463229246</c:v>
                </c:pt>
                <c:pt idx="16">
                  <c:v>27808.291874953269</c:v>
                </c:pt>
                <c:pt idx="17">
                  <c:v>27173.786911002007</c:v>
                </c:pt>
                <c:pt idx="18">
                  <c:v>26569.39438910846</c:v>
                </c:pt>
                <c:pt idx="19">
                  <c:v>25993.069305808731</c:v>
                </c:pt>
                <c:pt idx="20">
                  <c:v>25492.70577082485</c:v>
                </c:pt>
                <c:pt idx="21">
                  <c:v>24926.111739016495</c:v>
                </c:pt>
                <c:pt idx="22">
                  <c:v>24415.717302239413</c:v>
                </c:pt>
                <c:pt idx="23">
                  <c:v>23920.449943412907</c:v>
                </c:pt>
                <c:pt idx="24">
                  <c:v>23443.015076589418</c:v>
                </c:pt>
                <c:pt idx="25">
                  <c:v>22981.564406268957</c:v>
                </c:pt>
                <c:pt idx="26">
                  <c:v>22537.813286142744</c:v>
                </c:pt>
                <c:pt idx="27">
                  <c:v>22099.600561938794</c:v>
                </c:pt>
                <c:pt idx="28">
                  <c:v>21680.146720018853</c:v>
                </c:pt>
                <c:pt idx="29">
                  <c:v>21266.06523980802</c:v>
                </c:pt>
                <c:pt idx="30">
                  <c:v>20798.05327010186</c:v>
                </c:pt>
                <c:pt idx="31">
                  <c:v>20378.690498275359</c:v>
                </c:pt>
                <c:pt idx="32">
                  <c:v>19968.244348822373</c:v>
                </c:pt>
                <c:pt idx="33">
                  <c:v>19566.523580302732</c:v>
                </c:pt>
                <c:pt idx="34">
                  <c:v>19173.341058600337</c:v>
                </c:pt>
                <c:pt idx="35">
                  <c:v>18788.513668690484</c:v>
                </c:pt>
                <c:pt idx="36">
                  <c:v>18411.862228302674</c:v>
                </c:pt>
                <c:pt idx="37">
                  <c:v>18043.211403438141</c:v>
                </c:pt>
                <c:pt idx="38">
                  <c:v>17682.389625702308</c:v>
                </c:pt>
                <c:pt idx="39">
                  <c:v>17329.229011413099</c:v>
                </c:pt>
                <c:pt idx="40">
                  <c:v>16983.565282447064</c:v>
                </c:pt>
              </c:numCache>
            </c:numRef>
          </c:val>
        </c:ser>
        <c:marker val="1"/>
        <c:axId val="102201600"/>
        <c:axId val="102219776"/>
      </c:lineChart>
      <c:catAx>
        <c:axId val="102201600"/>
        <c:scaling>
          <c:orientation val="minMax"/>
        </c:scaling>
        <c:axPos val="b"/>
        <c:numFmt formatCode="General" sourceLinked="1"/>
        <c:tickLblPos val="nextTo"/>
        <c:crossAx val="102219776"/>
        <c:crosses val="autoZero"/>
        <c:auto val="1"/>
        <c:lblAlgn val="ctr"/>
        <c:lblOffset val="100"/>
      </c:catAx>
      <c:valAx>
        <c:axId val="10221977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2201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Commercial Consumption Totals by Fuel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Projections'!$C$61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Projections'!$E$68:$AS$68</c:f>
              <c:numCache>
                <c:formatCode>_(* #,##0_);_(* \(#,##0\);_(* "-"??_);_(@_)</c:formatCode>
                <c:ptCount val="41"/>
                <c:pt idx="0">
                  <c:v>218740.24247476639</c:v>
                </c:pt>
                <c:pt idx="1">
                  <c:v>197802.03584386822</c:v>
                </c:pt>
                <c:pt idx="2">
                  <c:v>180841.15805823979</c:v>
                </c:pt>
                <c:pt idx="3">
                  <c:v>210903.94130699686</c:v>
                </c:pt>
                <c:pt idx="4">
                  <c:v>210154.25101773039</c:v>
                </c:pt>
                <c:pt idx="5">
                  <c:v>214419.63810829373</c:v>
                </c:pt>
                <c:pt idx="6">
                  <c:v>214836.6723251646</c:v>
                </c:pt>
                <c:pt idx="7">
                  <c:v>214544.3125688514</c:v>
                </c:pt>
                <c:pt idx="8">
                  <c:v>213944.56561735479</c:v>
                </c:pt>
                <c:pt idx="9">
                  <c:v>214010.18941130731</c:v>
                </c:pt>
                <c:pt idx="10">
                  <c:v>215704.61898519521</c:v>
                </c:pt>
                <c:pt idx="11">
                  <c:v>214573.17913642773</c:v>
                </c:pt>
                <c:pt idx="12">
                  <c:v>214788.84569972148</c:v>
                </c:pt>
                <c:pt idx="13">
                  <c:v>214923.6266480973</c:v>
                </c:pt>
                <c:pt idx="14">
                  <c:v>215290.8274569675</c:v>
                </c:pt>
                <c:pt idx="15">
                  <c:v>216029.4255323153</c:v>
                </c:pt>
                <c:pt idx="16">
                  <c:v>216726.28610679708</c:v>
                </c:pt>
                <c:pt idx="17">
                  <c:v>217624.1067073782</c:v>
                </c:pt>
                <c:pt idx="18">
                  <c:v>218492.7518167113</c:v>
                </c:pt>
                <c:pt idx="19">
                  <c:v>219416.50596428465</c:v>
                </c:pt>
                <c:pt idx="20">
                  <c:v>220762.87813908496</c:v>
                </c:pt>
                <c:pt idx="21">
                  <c:v>221409.66699888671</c:v>
                </c:pt>
                <c:pt idx="22">
                  <c:v>222567.48764371651</c:v>
                </c:pt>
                <c:pt idx="23">
                  <c:v>223805.21662057663</c:v>
                </c:pt>
                <c:pt idx="24">
                  <c:v>224849.63697086161</c:v>
                </c:pt>
                <c:pt idx="25">
                  <c:v>225711.71774705511</c:v>
                </c:pt>
                <c:pt idx="26">
                  <c:v>226447.66878294165</c:v>
                </c:pt>
                <c:pt idx="27">
                  <c:v>227224.20363763435</c:v>
                </c:pt>
                <c:pt idx="28">
                  <c:v>228080.16126297577</c:v>
                </c:pt>
                <c:pt idx="29">
                  <c:v>229567.92735816166</c:v>
                </c:pt>
                <c:pt idx="30">
                  <c:v>230605.84430554381</c:v>
                </c:pt>
                <c:pt idx="31">
                  <c:v>231012.26072780919</c:v>
                </c:pt>
                <c:pt idx="32">
                  <c:v>231419.39341253001</c:v>
                </c:pt>
                <c:pt idx="33">
                  <c:v>231827.24362203697</c:v>
                </c:pt>
                <c:pt idx="34">
                  <c:v>232235.81262088538</c:v>
                </c:pt>
                <c:pt idx="35">
                  <c:v>232645.10167585927</c:v>
                </c:pt>
                <c:pt idx="36">
                  <c:v>233055.11205597519</c:v>
                </c:pt>
                <c:pt idx="37">
                  <c:v>233465.84503248616</c:v>
                </c:pt>
                <c:pt idx="38">
                  <c:v>233877.30187888572</c:v>
                </c:pt>
                <c:pt idx="39">
                  <c:v>234289.4838709117</c:v>
                </c:pt>
                <c:pt idx="40">
                  <c:v>234702.39228655037</c:v>
                </c:pt>
              </c:numCache>
            </c:numRef>
          </c:val>
        </c:ser>
        <c:ser>
          <c:idx val="1"/>
          <c:order val="1"/>
          <c:tx>
            <c:strRef>
              <c:f>'Energy Use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Projections'!$E$76:$AS$76</c:f>
              <c:numCache>
                <c:formatCode>_(* #,##0_);_(* \(#,##0\);_(* "-"??_);_(@_)</c:formatCode>
                <c:ptCount val="41"/>
                <c:pt idx="0">
                  <c:v>389934.8727826</c:v>
                </c:pt>
                <c:pt idx="1">
                  <c:v>377700.00680163997</c:v>
                </c:pt>
                <c:pt idx="2">
                  <c:v>375465.78815895994</c:v>
                </c:pt>
                <c:pt idx="3">
                  <c:v>375000.59481585555</c:v>
                </c:pt>
                <c:pt idx="4">
                  <c:v>378537.60493622598</c:v>
                </c:pt>
                <c:pt idx="5">
                  <c:v>379458.12993244996</c:v>
                </c:pt>
                <c:pt idx="6">
                  <c:v>381877.44871522108</c:v>
                </c:pt>
                <c:pt idx="7">
                  <c:v>384713.76310264482</c:v>
                </c:pt>
                <c:pt idx="8">
                  <c:v>388106.32660854788</c:v>
                </c:pt>
                <c:pt idx="9">
                  <c:v>392390.90555875225</c:v>
                </c:pt>
                <c:pt idx="10">
                  <c:v>398947.37898249319</c:v>
                </c:pt>
                <c:pt idx="11">
                  <c:v>399810.7497843348</c:v>
                </c:pt>
                <c:pt idx="12">
                  <c:v>403398.05554323504</c:v>
                </c:pt>
                <c:pt idx="13">
                  <c:v>407370.04314064537</c:v>
                </c:pt>
                <c:pt idx="14">
                  <c:v>411505.42498467036</c:v>
                </c:pt>
                <c:pt idx="15">
                  <c:v>416149.49518886232</c:v>
                </c:pt>
                <c:pt idx="16">
                  <c:v>420814.66917667777</c:v>
                </c:pt>
                <c:pt idx="17">
                  <c:v>425379.92165646306</c:v>
                </c:pt>
                <c:pt idx="18">
                  <c:v>429556.67344886839</c:v>
                </c:pt>
                <c:pt idx="19">
                  <c:v>433820.02604285738</c:v>
                </c:pt>
                <c:pt idx="20">
                  <c:v>438037.03383597318</c:v>
                </c:pt>
                <c:pt idx="21">
                  <c:v>440843.00172643625</c:v>
                </c:pt>
                <c:pt idx="22">
                  <c:v>444686.95352751127</c:v>
                </c:pt>
                <c:pt idx="23">
                  <c:v>448794.12928138254</c:v>
                </c:pt>
                <c:pt idx="24">
                  <c:v>452993.31996505824</c:v>
                </c:pt>
                <c:pt idx="25">
                  <c:v>457096.21529397671</c:v>
                </c:pt>
                <c:pt idx="26">
                  <c:v>461479.71615553094</c:v>
                </c:pt>
                <c:pt idx="27">
                  <c:v>465808.14862363169</c:v>
                </c:pt>
                <c:pt idx="28">
                  <c:v>470064.64884449448</c:v>
                </c:pt>
                <c:pt idx="29">
                  <c:v>474098.39671977068</c:v>
                </c:pt>
                <c:pt idx="30">
                  <c:v>476745.41942757874</c:v>
                </c:pt>
                <c:pt idx="31">
                  <c:v>479950.38468918309</c:v>
                </c:pt>
                <c:pt idx="32">
                  <c:v>483176.89562675933</c:v>
                </c:pt>
                <c:pt idx="33">
                  <c:v>486425.09708311089</c:v>
                </c:pt>
                <c:pt idx="34">
                  <c:v>489695.13487476017</c:v>
                </c:pt>
                <c:pt idx="35">
                  <c:v>492987.15579849482</c:v>
                </c:pt>
                <c:pt idx="36">
                  <c:v>496301.30763795745</c:v>
                </c:pt>
                <c:pt idx="37">
                  <c:v>499637.73917027988</c:v>
                </c:pt>
                <c:pt idx="38">
                  <c:v>502996.600172762</c:v>
                </c:pt>
                <c:pt idx="39">
                  <c:v>506378.04142959544</c:v>
                </c:pt>
                <c:pt idx="40">
                  <c:v>509782.21473863261</c:v>
                </c:pt>
              </c:numCache>
            </c:numRef>
          </c:val>
        </c:ser>
        <c:marker val="1"/>
        <c:axId val="102320000"/>
        <c:axId val="102321536"/>
      </c:lineChart>
      <c:catAx>
        <c:axId val="102320000"/>
        <c:scaling>
          <c:orientation val="minMax"/>
        </c:scaling>
        <c:axPos val="b"/>
        <c:numFmt formatCode="General" sourceLinked="1"/>
        <c:tickLblPos val="nextTo"/>
        <c:crossAx val="102321536"/>
        <c:crosses val="autoZero"/>
        <c:auto val="1"/>
        <c:lblAlgn val="ctr"/>
        <c:lblOffset val="100"/>
      </c:catAx>
      <c:valAx>
        <c:axId val="10232153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2320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Industrial Consumption Totals by Fuel (MMBtu)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'Energy Use Projections'!$C$61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Projections'!$E$69:$AS$69</c:f>
              <c:numCache>
                <c:formatCode>_(* #,##0_);_(* \(#,##0\);_(* "-"??_);_(@_)</c:formatCode>
                <c:ptCount val="41"/>
                <c:pt idx="0">
                  <c:v>274763.77820512175</c:v>
                </c:pt>
                <c:pt idx="1">
                  <c:v>288234.01352544746</c:v>
                </c:pt>
                <c:pt idx="2">
                  <c:v>320393.79552023334</c:v>
                </c:pt>
                <c:pt idx="3">
                  <c:v>297737.68235293112</c:v>
                </c:pt>
                <c:pt idx="4">
                  <c:v>298214.95272224711</c:v>
                </c:pt>
                <c:pt idx="5">
                  <c:v>310701.31292307458</c:v>
                </c:pt>
                <c:pt idx="6">
                  <c:v>318772.90636455879</c:v>
                </c:pt>
                <c:pt idx="7">
                  <c:v>326752.86393981194</c:v>
                </c:pt>
                <c:pt idx="8">
                  <c:v>329967.37538897427</c:v>
                </c:pt>
                <c:pt idx="9">
                  <c:v>333541.84802976449</c:v>
                </c:pt>
                <c:pt idx="10">
                  <c:v>338349.66419781087</c:v>
                </c:pt>
                <c:pt idx="11">
                  <c:v>337839.97709421831</c:v>
                </c:pt>
                <c:pt idx="12">
                  <c:v>340418.43726674188</c:v>
                </c:pt>
                <c:pt idx="13">
                  <c:v>340981.66666405322</c:v>
                </c:pt>
                <c:pt idx="14">
                  <c:v>341650.58178710419</c:v>
                </c:pt>
                <c:pt idx="15">
                  <c:v>341517.48129729455</c:v>
                </c:pt>
                <c:pt idx="16">
                  <c:v>341182.42348067032</c:v>
                </c:pt>
                <c:pt idx="17">
                  <c:v>340502.80309516547</c:v>
                </c:pt>
                <c:pt idx="18">
                  <c:v>339931.10796396359</c:v>
                </c:pt>
                <c:pt idx="19">
                  <c:v>339750.60075443087</c:v>
                </c:pt>
                <c:pt idx="20">
                  <c:v>340527.34668191994</c:v>
                </c:pt>
                <c:pt idx="21">
                  <c:v>340295.46099542623</c:v>
                </c:pt>
                <c:pt idx="22">
                  <c:v>340658.00271050812</c:v>
                </c:pt>
                <c:pt idx="23">
                  <c:v>340830.0006592017</c:v>
                </c:pt>
                <c:pt idx="24">
                  <c:v>341065.69527522224</c:v>
                </c:pt>
                <c:pt idx="25">
                  <c:v>341594.86100113351</c:v>
                </c:pt>
                <c:pt idx="26">
                  <c:v>342013.02624625742</c:v>
                </c:pt>
                <c:pt idx="27">
                  <c:v>342156.73767934687</c:v>
                </c:pt>
                <c:pt idx="28">
                  <c:v>342510.69650309114</c:v>
                </c:pt>
                <c:pt idx="29">
                  <c:v>343406.32017441362</c:v>
                </c:pt>
                <c:pt idx="30">
                  <c:v>343022.36516449455</c:v>
                </c:pt>
                <c:pt idx="31">
                  <c:v>345568.80858346022</c:v>
                </c:pt>
                <c:pt idx="32">
                  <c:v>348134.15565053897</c:v>
                </c:pt>
                <c:pt idx="33">
                  <c:v>350718.54669789347</c:v>
                </c:pt>
                <c:pt idx="34">
                  <c:v>353322.12309944903</c:v>
                </c:pt>
                <c:pt idx="35">
                  <c:v>355945.02727862733</c:v>
                </c:pt>
                <c:pt idx="36">
                  <c:v>358587.40271613724</c:v>
                </c:pt>
                <c:pt idx="37">
                  <c:v>361249.39395782381</c:v>
                </c:pt>
                <c:pt idx="38">
                  <c:v>363931.1466225753</c:v>
                </c:pt>
                <c:pt idx="39">
                  <c:v>366632.80741028889</c:v>
                </c:pt>
                <c:pt idx="40">
                  <c:v>369354.52410989575</c:v>
                </c:pt>
              </c:numCache>
            </c:numRef>
          </c:val>
        </c:ser>
        <c:ser>
          <c:idx val="1"/>
          <c:order val="1"/>
          <c:tx>
            <c:strRef>
              <c:f>'Energy Use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'Energy Use Projections'!$E$77:$AS$77</c:f>
              <c:numCache>
                <c:formatCode>_(* #,##0_);_(* \(#,##0\);_(* "-"??_);_(@_)</c:formatCode>
                <c:ptCount val="41"/>
                <c:pt idx="0">
                  <c:v>217323.40607684001</c:v>
                </c:pt>
                <c:pt idx="1">
                  <c:v>221971.13320759998</c:v>
                </c:pt>
                <c:pt idx="2">
                  <c:v>233650.57088283997</c:v>
                </c:pt>
                <c:pt idx="3">
                  <c:v>226041.52203462127</c:v>
                </c:pt>
                <c:pt idx="4">
                  <c:v>231088.26676107713</c:v>
                </c:pt>
                <c:pt idx="5">
                  <c:v>241617.03755833782</c:v>
                </c:pt>
                <c:pt idx="6">
                  <c:v>247441.95619127573</c:v>
                </c:pt>
                <c:pt idx="7">
                  <c:v>253718.5175013422</c:v>
                </c:pt>
                <c:pt idx="8">
                  <c:v>257536.84119389515</c:v>
                </c:pt>
                <c:pt idx="9">
                  <c:v>261738.59273874731</c:v>
                </c:pt>
                <c:pt idx="10">
                  <c:v>266129.84107742773</c:v>
                </c:pt>
                <c:pt idx="11">
                  <c:v>266415.51523331477</c:v>
                </c:pt>
                <c:pt idx="12">
                  <c:v>269346.65258456802</c:v>
                </c:pt>
                <c:pt idx="13">
                  <c:v>270248.84609622782</c:v>
                </c:pt>
                <c:pt idx="14">
                  <c:v>270645.20418578869</c:v>
                </c:pt>
                <c:pt idx="15">
                  <c:v>270313.18929288123</c:v>
                </c:pt>
                <c:pt idx="16">
                  <c:v>270258.83051081205</c:v>
                </c:pt>
                <c:pt idx="17">
                  <c:v>267812.13923976966</c:v>
                </c:pt>
                <c:pt idx="18">
                  <c:v>266424.30202859623</c:v>
                </c:pt>
                <c:pt idx="19">
                  <c:v>265173.90337453008</c:v>
                </c:pt>
                <c:pt idx="20">
                  <c:v>264710.17085072643</c:v>
                </c:pt>
                <c:pt idx="21">
                  <c:v>263347.42160014913</c:v>
                </c:pt>
                <c:pt idx="22">
                  <c:v>262317.4988845117</c:v>
                </c:pt>
                <c:pt idx="23">
                  <c:v>261284.49439769067</c:v>
                </c:pt>
                <c:pt idx="24">
                  <c:v>260567.17859834549</c:v>
                </c:pt>
                <c:pt idx="25">
                  <c:v>259696.73140418908</c:v>
                </c:pt>
                <c:pt idx="26">
                  <c:v>258865.75730720977</c:v>
                </c:pt>
                <c:pt idx="27">
                  <c:v>258730.87971525438</c:v>
                </c:pt>
                <c:pt idx="28">
                  <c:v>258912.18492404406</c:v>
                </c:pt>
                <c:pt idx="29">
                  <c:v>259396.19287485562</c:v>
                </c:pt>
                <c:pt idx="30">
                  <c:v>259349.03863875114</c:v>
                </c:pt>
                <c:pt idx="31">
                  <c:v>260881.87898888858</c:v>
                </c:pt>
                <c:pt idx="32">
                  <c:v>262423.77894283773</c:v>
                </c:pt>
                <c:pt idx="33">
                  <c:v>263974.79204591474</c:v>
                </c:pt>
                <c:pt idx="34">
                  <c:v>265534.97215990676</c:v>
                </c:pt>
                <c:pt idx="35">
                  <c:v>267104.37346494215</c:v>
                </c:pt>
                <c:pt idx="36">
                  <c:v>268683.05046137219</c:v>
                </c:pt>
                <c:pt idx="37">
                  <c:v>270271.05797166366</c:v>
                </c:pt>
                <c:pt idx="38">
                  <c:v>271868.45114230254</c:v>
                </c:pt>
                <c:pt idx="39">
                  <c:v>273475.28544570925</c:v>
                </c:pt>
                <c:pt idx="40">
                  <c:v>275091.61668216484</c:v>
                </c:pt>
              </c:numCache>
            </c:numRef>
          </c:val>
        </c:ser>
        <c:marker val="1"/>
        <c:axId val="102352384"/>
        <c:axId val="102353920"/>
      </c:lineChart>
      <c:catAx>
        <c:axId val="102352384"/>
        <c:scaling>
          <c:orientation val="minMax"/>
        </c:scaling>
        <c:axPos val="b"/>
        <c:numFmt formatCode="General" sourceLinked="1"/>
        <c:tickLblPos val="nextTo"/>
        <c:crossAx val="102353920"/>
        <c:crosses val="autoZero"/>
        <c:auto val="1"/>
        <c:lblAlgn val="ctr"/>
        <c:lblOffset val="100"/>
      </c:catAx>
      <c:valAx>
        <c:axId val="10235392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23523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Emissions Totals by Sector (kg CO2e)</a:t>
            </a:r>
          </a:p>
        </c:rich>
      </c:tx>
    </c:title>
    <c:plotArea>
      <c:layout/>
      <c:areaChart>
        <c:grouping val="stacked"/>
        <c:ser>
          <c:idx val="0"/>
          <c:order val="0"/>
          <c:tx>
            <c:strRef>
              <c:f>'Emissions Projections'!$C$53</c:f>
              <c:strCache>
                <c:ptCount val="1"/>
                <c:pt idx="0">
                  <c:v>Residential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Projections'!$E$53:$AS$53</c:f>
              <c:numCache>
                <c:formatCode>_(* #,##0_);_(* \(#,##0\);_(* "-"??_);_(@_)</c:formatCode>
                <c:ptCount val="41"/>
                <c:pt idx="0">
                  <c:v>144084.32736174768</c:v>
                </c:pt>
                <c:pt idx="1">
                  <c:v>131915.37894716809</c:v>
                </c:pt>
                <c:pt idx="2">
                  <c:v>123057.91600407977</c:v>
                </c:pt>
                <c:pt idx="3">
                  <c:v>128583.87902937435</c:v>
                </c:pt>
                <c:pt idx="4">
                  <c:v>128320.82132670187</c:v>
                </c:pt>
                <c:pt idx="5">
                  <c:v>128430.89020598875</c:v>
                </c:pt>
                <c:pt idx="6">
                  <c:v>128768.15431589511</c:v>
                </c:pt>
                <c:pt idx="7">
                  <c:v>129415.87703973301</c:v>
                </c:pt>
                <c:pt idx="8">
                  <c:v>130300.31286836878</c:v>
                </c:pt>
                <c:pt idx="9">
                  <c:v>131517.89264274979</c:v>
                </c:pt>
                <c:pt idx="10">
                  <c:v>132697.30550800389</c:v>
                </c:pt>
                <c:pt idx="11">
                  <c:v>132431.61143537576</c:v>
                </c:pt>
                <c:pt idx="12">
                  <c:v>133287.44988302441</c:v>
                </c:pt>
                <c:pt idx="13">
                  <c:v>134290.37636514727</c:v>
                </c:pt>
                <c:pt idx="14">
                  <c:v>135363.82601164567</c:v>
                </c:pt>
                <c:pt idx="15">
                  <c:v>136536.64791094841</c:v>
                </c:pt>
                <c:pt idx="16">
                  <c:v>137680.34075620031</c:v>
                </c:pt>
                <c:pt idx="17">
                  <c:v>138923.37819463023</c:v>
                </c:pt>
                <c:pt idx="18">
                  <c:v>140128.52479861683</c:v>
                </c:pt>
                <c:pt idx="19">
                  <c:v>141344.08153510353</c:v>
                </c:pt>
                <c:pt idx="20">
                  <c:v>142863.63306259114</c:v>
                </c:pt>
                <c:pt idx="21">
                  <c:v>143903.89768403783</c:v>
                </c:pt>
                <c:pt idx="22">
                  <c:v>145177.7113800933</c:v>
                </c:pt>
                <c:pt idx="23">
                  <c:v>146474.38926238951</c:v>
                </c:pt>
                <c:pt idx="24">
                  <c:v>147791.32128382567</c:v>
                </c:pt>
                <c:pt idx="25">
                  <c:v>149082.31967796729</c:v>
                </c:pt>
                <c:pt idx="26">
                  <c:v>150482.61427475611</c:v>
                </c:pt>
                <c:pt idx="27">
                  <c:v>151982.0671344806</c:v>
                </c:pt>
                <c:pt idx="28">
                  <c:v>153512.44137930605</c:v>
                </c:pt>
                <c:pt idx="29">
                  <c:v>155117.71985026138</c:v>
                </c:pt>
                <c:pt idx="30">
                  <c:v>156375.95828025386</c:v>
                </c:pt>
                <c:pt idx="31">
                  <c:v>156854.35836825031</c:v>
                </c:pt>
                <c:pt idx="32">
                  <c:v>157337.05065095899</c:v>
                </c:pt>
                <c:pt idx="33">
                  <c:v>157824.02598008714</c:v>
                </c:pt>
                <c:pt idx="34">
                  <c:v>158315.27562220508</c:v>
                </c:pt>
                <c:pt idx="35">
                  <c:v>158810.79125197243</c:v>
                </c:pt>
                <c:pt idx="36">
                  <c:v>159310.56494551044</c:v>
                </c:pt>
                <c:pt idx="37">
                  <c:v>159814.58917391655</c:v>
                </c:pt>
                <c:pt idx="38">
                  <c:v>160322.85679691876</c:v>
                </c:pt>
                <c:pt idx="39">
                  <c:v>160835.36105666653</c:v>
                </c:pt>
                <c:pt idx="40">
                  <c:v>161352.09557165561</c:v>
                </c:pt>
              </c:numCache>
            </c:numRef>
          </c:val>
        </c:ser>
        <c:ser>
          <c:idx val="1"/>
          <c:order val="1"/>
          <c:tx>
            <c:strRef>
              <c:f>'Emissions Projections'!$C$54</c:f>
              <c:strCache>
                <c:ptCount val="1"/>
                <c:pt idx="0">
                  <c:v>Commercial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Projections'!$E$54:$AS$54</c:f>
              <c:numCache>
                <c:formatCode>_(* #,##0_);_(* \(#,##0\);_(* "-"??_);_(@_)</c:formatCode>
                <c:ptCount val="41"/>
                <c:pt idx="0">
                  <c:v>94622.744523914254</c:v>
                </c:pt>
                <c:pt idx="1">
                  <c:v>90907.486882499623</c:v>
                </c:pt>
                <c:pt idx="2">
                  <c:v>89532.443328688329</c:v>
                </c:pt>
                <c:pt idx="3">
                  <c:v>91027.45187015894</c:v>
                </c:pt>
                <c:pt idx="4">
                  <c:v>91740.793705592077</c:v>
                </c:pt>
                <c:pt idx="5">
                  <c:v>92162.959138883511</c:v>
                </c:pt>
                <c:pt idx="6">
                  <c:v>92700.188913623962</c:v>
                </c:pt>
                <c:pt idx="7">
                  <c:v>93288.589529516452</c:v>
                </c:pt>
                <c:pt idx="8">
                  <c:v>93979.126694540595</c:v>
                </c:pt>
                <c:pt idx="9">
                  <c:v>94894.870912750092</c:v>
                </c:pt>
                <c:pt idx="10">
                  <c:v>96380.708879106722</c:v>
                </c:pt>
                <c:pt idx="11">
                  <c:v>96504.54242788523</c:v>
                </c:pt>
                <c:pt idx="12">
                  <c:v>97279.780443454321</c:v>
                </c:pt>
                <c:pt idx="13">
                  <c:v>98132.635299849135</c:v>
                </c:pt>
                <c:pt idx="14">
                  <c:v>99032.603644349758</c:v>
                </c:pt>
                <c:pt idx="15">
                  <c:v>100060.57402935004</c:v>
                </c:pt>
                <c:pt idx="16">
                  <c:v>101090.82469280319</c:v>
                </c:pt>
                <c:pt idx="17">
                  <c:v>102110.45601035174</c:v>
                </c:pt>
                <c:pt idx="18">
                  <c:v>103045.82147689136</c:v>
                </c:pt>
                <c:pt idx="19">
                  <c:v>104002.54794033477</c:v>
                </c:pt>
                <c:pt idx="20">
                  <c:v>104971.81576056968</c:v>
                </c:pt>
                <c:pt idx="21">
                  <c:v>105603.55271121656</c:v>
                </c:pt>
                <c:pt idx="22">
                  <c:v>106483.39234070627</c:v>
                </c:pt>
                <c:pt idx="23">
                  <c:v>107423.51420335026</c:v>
                </c:pt>
                <c:pt idx="24">
                  <c:v>108372.97766774571</c:v>
                </c:pt>
                <c:pt idx="25">
                  <c:v>109292.26968485072</c:v>
                </c:pt>
                <c:pt idx="26">
                  <c:v>110264.61977371085</c:v>
                </c:pt>
                <c:pt idx="27">
                  <c:v>111227.39672955807</c:v>
                </c:pt>
                <c:pt idx="28">
                  <c:v>112179.06933850111</c:v>
                </c:pt>
                <c:pt idx="29">
                  <c:v>113116.81510562878</c:v>
                </c:pt>
                <c:pt idx="30">
                  <c:v>113735.44901907153</c:v>
                </c:pt>
                <c:pt idx="31">
                  <c:v>114439.39417735494</c:v>
                </c:pt>
                <c:pt idx="32">
                  <c:v>115147.96478009675</c:v>
                </c:pt>
                <c:pt idx="33">
                  <c:v>115861.19173389085</c:v>
                </c:pt>
                <c:pt idx="34">
                  <c:v>116579.10615277159</c:v>
                </c:pt>
                <c:pt idx="35">
                  <c:v>117301.73935960767</c:v>
                </c:pt>
                <c:pt idx="36">
                  <c:v>118029.12288750554</c:v>
                </c:pt>
                <c:pt idx="37">
                  <c:v>118761.28848122213</c:v>
                </c:pt>
                <c:pt idx="38">
                  <c:v>119498.26809858701</c:v>
                </c:pt>
                <c:pt idx="39">
                  <c:v>120240.09391193435</c:v>
                </c:pt>
                <c:pt idx="40">
                  <c:v>120986.79830954423</c:v>
                </c:pt>
              </c:numCache>
            </c:numRef>
          </c:val>
        </c:ser>
        <c:ser>
          <c:idx val="2"/>
          <c:order val="2"/>
          <c:tx>
            <c:strRef>
              <c:f>'Emissions Projections'!$C$55</c:f>
              <c:strCache>
                <c:ptCount val="1"/>
                <c:pt idx="0">
                  <c:v>Industrial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Projections'!$E$55:$AS$55</c:f>
              <c:numCache>
                <c:formatCode>_(* #,##0_);_(* \(#,##0\);_(* "-"??_);_(@_)</c:formatCode>
                <c:ptCount val="41"/>
                <c:pt idx="0">
                  <c:v>60841.238867129257</c:v>
                </c:pt>
                <c:pt idx="1">
                  <c:v>62545.073439406158</c:v>
                </c:pt>
                <c:pt idx="2">
                  <c:v>66737.085978278279</c:v>
                </c:pt>
                <c:pt idx="3">
                  <c:v>63915.657988544866</c:v>
                </c:pt>
                <c:pt idx="4">
                  <c:v>65015.508375876401</c:v>
                </c:pt>
                <c:pt idx="5">
                  <c:v>67919.354562174471</c:v>
                </c:pt>
                <c:pt idx="6">
                  <c:v>69587.575599563745</c:v>
                </c:pt>
                <c:pt idx="7">
                  <c:v>71347.100630700777</c:v>
                </c:pt>
                <c:pt idx="8">
                  <c:v>72330.53806575053</c:v>
                </c:pt>
                <c:pt idx="9">
                  <c:v>73414.700918062445</c:v>
                </c:pt>
                <c:pt idx="10">
                  <c:v>74604.608194472239</c:v>
                </c:pt>
                <c:pt idx="11">
                  <c:v>74638.407625165506</c:v>
                </c:pt>
                <c:pt idx="12">
                  <c:v>75399.220853589592</c:v>
                </c:pt>
                <c:pt idx="13">
                  <c:v>75621.179033168723</c:v>
                </c:pt>
                <c:pt idx="14">
                  <c:v>75741.039584045095</c:v>
                </c:pt>
                <c:pt idx="15">
                  <c:v>75663.290037657629</c:v>
                </c:pt>
                <c:pt idx="16">
                  <c:v>75633.94987646013</c:v>
                </c:pt>
                <c:pt idx="17">
                  <c:v>75076.968566944794</c:v>
                </c:pt>
                <c:pt idx="18">
                  <c:v>74751.159146669699</c:v>
                </c:pt>
                <c:pt idx="19">
                  <c:v>74475.355335390574</c:v>
                </c:pt>
                <c:pt idx="20">
                  <c:v>74417.804643611424</c:v>
                </c:pt>
                <c:pt idx="21">
                  <c:v>74115.355047305886</c:v>
                </c:pt>
                <c:pt idx="22">
                  <c:v>73915.289325832186</c:v>
                </c:pt>
                <c:pt idx="23">
                  <c:v>73704.463998401246</c:v>
                </c:pt>
                <c:pt idx="24">
                  <c:v>73564.231986241968</c:v>
                </c:pt>
                <c:pt idx="25">
                  <c:v>73406.956609406756</c:v>
                </c:pt>
                <c:pt idx="26">
                  <c:v>73252.200053225519</c:v>
                </c:pt>
                <c:pt idx="27">
                  <c:v>73231.102359163517</c:v>
                </c:pt>
                <c:pt idx="28">
                  <c:v>73288.473928760199</c:v>
                </c:pt>
                <c:pt idx="29">
                  <c:v>73439.017776297318</c:v>
                </c:pt>
                <c:pt idx="30">
                  <c:v>73408.618856425761</c:v>
                </c:pt>
                <c:pt idx="31">
                  <c:v>73870.011628720138</c:v>
                </c:pt>
                <c:pt idx="32">
                  <c:v>74334.335706805432</c:v>
                </c:pt>
                <c:pt idx="33">
                  <c:v>74801.609932458756</c:v>
                </c:pt>
                <c:pt idx="34">
                  <c:v>75271.853270078325</c:v>
                </c:pt>
                <c:pt idx="35">
                  <c:v>75745.084807491701</c:v>
                </c:pt>
                <c:pt idx="36">
                  <c:v>76221.32375676962</c:v>
                </c:pt>
                <c:pt idx="37">
                  <c:v>76700.589455045047</c:v>
                </c:pt>
                <c:pt idx="38">
                  <c:v>77182.901365337893</c:v>
                </c:pt>
                <c:pt idx="39">
                  <c:v>77668.279077385087</c:v>
                </c:pt>
                <c:pt idx="40">
                  <c:v>78156.742308476212</c:v>
                </c:pt>
              </c:numCache>
            </c:numRef>
          </c:val>
        </c:ser>
        <c:ser>
          <c:idx val="3"/>
          <c:order val="3"/>
          <c:tx>
            <c:strRef>
              <c:f>'Emissions Projections'!$C$56</c:f>
              <c:strCache>
                <c:ptCount val="1"/>
                <c:pt idx="0">
                  <c:v>Public Authority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Projections'!$E$56:$AS$56</c:f>
              <c:numCache>
                <c:formatCode>_(* #,##0_);_(* \(#,##0\);_(* "-"??_);_(@_)</c:formatCode>
                <c:ptCount val="41"/>
                <c:pt idx="0">
                  <c:v>14719.376705143563</c:v>
                </c:pt>
                <c:pt idx="1">
                  <c:v>14195.73096023508</c:v>
                </c:pt>
                <c:pt idx="2">
                  <c:v>12982.934689787475</c:v>
                </c:pt>
                <c:pt idx="3">
                  <c:v>13751.730159508412</c:v>
                </c:pt>
                <c:pt idx="4">
                  <c:v>13826.581571052779</c:v>
                </c:pt>
                <c:pt idx="5">
                  <c:v>14001.317090357879</c:v>
                </c:pt>
                <c:pt idx="6">
                  <c:v>14128.600085097924</c:v>
                </c:pt>
                <c:pt idx="7">
                  <c:v>14276.620711341968</c:v>
                </c:pt>
                <c:pt idx="8">
                  <c:v>14400.622460639393</c:v>
                </c:pt>
                <c:pt idx="9">
                  <c:v>14556.579239673829</c:v>
                </c:pt>
                <c:pt idx="10">
                  <c:v>14745.028507055606</c:v>
                </c:pt>
                <c:pt idx="11">
                  <c:v>14740.370878676182</c:v>
                </c:pt>
                <c:pt idx="12">
                  <c:v>14856.76103481085</c:v>
                </c:pt>
                <c:pt idx="13">
                  <c:v>14956.919741993646</c:v>
                </c:pt>
                <c:pt idx="14">
                  <c:v>15058.079067266481</c:v>
                </c:pt>
                <c:pt idx="15">
                  <c:v>15160.483943638454</c:v>
                </c:pt>
                <c:pt idx="16">
                  <c:v>15263.649413503152</c:v>
                </c:pt>
                <c:pt idx="17">
                  <c:v>15345.893678489192</c:v>
                </c:pt>
                <c:pt idx="18">
                  <c:v>15433.111901196993</c:v>
                </c:pt>
                <c:pt idx="19">
                  <c:v>15524.321228755874</c:v>
                </c:pt>
                <c:pt idx="20">
                  <c:v>15641.640087616621</c:v>
                </c:pt>
                <c:pt idx="21">
                  <c:v>15707.370385237213</c:v>
                </c:pt>
                <c:pt idx="22">
                  <c:v>15801.367869848165</c:v>
                </c:pt>
                <c:pt idx="23">
                  <c:v>15898.628729923872</c:v>
                </c:pt>
                <c:pt idx="24">
                  <c:v>16000.430070067741</c:v>
                </c:pt>
                <c:pt idx="25">
                  <c:v>16098.770051983962</c:v>
                </c:pt>
                <c:pt idx="26">
                  <c:v>16204.659187476283</c:v>
                </c:pt>
                <c:pt idx="27">
                  <c:v>16320.950957657013</c:v>
                </c:pt>
                <c:pt idx="28">
                  <c:v>16442.022442498859</c:v>
                </c:pt>
                <c:pt idx="29">
                  <c:v>16571.305607991984</c:v>
                </c:pt>
                <c:pt idx="30">
                  <c:v>16659.31726390402</c:v>
                </c:pt>
                <c:pt idx="31">
                  <c:v>16728.715915805249</c:v>
                </c:pt>
                <c:pt idx="32">
                  <c:v>16798.435583108047</c:v>
                </c:pt>
                <c:pt idx="33">
                  <c:v>16868.477785938463</c:v>
                </c:pt>
                <c:pt idx="34">
                  <c:v>16938.844051655884</c:v>
                </c:pt>
                <c:pt idx="35">
                  <c:v>17009.535914887503</c:v>
                </c:pt>
                <c:pt idx="36">
                  <c:v>17080.55491756292</c:v>
                </c:pt>
                <c:pt idx="37">
                  <c:v>17151.902608948931</c:v>
                </c:pt>
                <c:pt idx="38">
                  <c:v>17223.580545684483</c:v>
                </c:pt>
                <c:pt idx="39">
                  <c:v>17295.590291815774</c:v>
                </c:pt>
                <c:pt idx="40">
                  <c:v>17367.933418831548</c:v>
                </c:pt>
              </c:numCache>
            </c:numRef>
          </c:val>
        </c:ser>
        <c:ser>
          <c:idx val="4"/>
          <c:order val="4"/>
          <c:tx>
            <c:strRef>
              <c:f>'Emissions Projections'!$C$57</c:f>
              <c:strCache>
                <c:ptCount val="1"/>
                <c:pt idx="0">
                  <c:v>Transportation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Projections'!$E$57:$AS$57</c:f>
              <c:numCache>
                <c:formatCode>_(* #,##0_);_(* \(#,##0\);_(* "-"??_);_(@_)</c:formatCode>
                <c:ptCount val="41"/>
                <c:pt idx="0">
                  <c:v>77832.453989287736</c:v>
                </c:pt>
                <c:pt idx="1">
                  <c:v>76958.922435375207</c:v>
                </c:pt>
                <c:pt idx="2">
                  <c:v>73983.597157552969</c:v>
                </c:pt>
                <c:pt idx="3">
                  <c:v>73929.018795912722</c:v>
                </c:pt>
                <c:pt idx="4">
                  <c:v>72991.327702185939</c:v>
                </c:pt>
                <c:pt idx="5">
                  <c:v>72825.995131020638</c:v>
                </c:pt>
                <c:pt idx="6">
                  <c:v>72599.371266841321</c:v>
                </c:pt>
                <c:pt idx="7">
                  <c:v>72349.084867361846</c:v>
                </c:pt>
                <c:pt idx="8">
                  <c:v>72056.494516741906</c:v>
                </c:pt>
                <c:pt idx="9">
                  <c:v>71683.3134032136</c:v>
                </c:pt>
                <c:pt idx="10">
                  <c:v>71796.486284741812</c:v>
                </c:pt>
                <c:pt idx="11">
                  <c:v>70561.920886937602</c:v>
                </c:pt>
                <c:pt idx="12">
                  <c:v>69751.704989292441</c:v>
                </c:pt>
                <c:pt idx="13">
                  <c:v>68984.240073244262</c:v>
                </c:pt>
                <c:pt idx="14">
                  <c:v>68079.505076224566</c:v>
                </c:pt>
                <c:pt idx="15">
                  <c:v>67227.49561120884</c:v>
                </c:pt>
                <c:pt idx="16">
                  <c:v>66439.180828132638</c:v>
                </c:pt>
                <c:pt idx="17">
                  <c:v>65632.475029080029</c:v>
                </c:pt>
                <c:pt idx="18">
                  <c:v>64971.81311133178</c:v>
                </c:pt>
                <c:pt idx="19">
                  <c:v>64407.293817834856</c:v>
                </c:pt>
                <c:pt idx="20">
                  <c:v>64064.726401831591</c:v>
                </c:pt>
                <c:pt idx="21">
                  <c:v>63550.735138591983</c:v>
                </c:pt>
                <c:pt idx="22">
                  <c:v>63199.429238387631</c:v>
                </c:pt>
                <c:pt idx="23">
                  <c:v>62900.002861047557</c:v>
                </c:pt>
                <c:pt idx="24">
                  <c:v>62685.650808836472</c:v>
                </c:pt>
                <c:pt idx="25">
                  <c:v>62518.23772667993</c:v>
                </c:pt>
                <c:pt idx="26">
                  <c:v>62396.88386224601</c:v>
                </c:pt>
                <c:pt idx="27">
                  <c:v>62342.993795072136</c:v>
                </c:pt>
                <c:pt idx="28">
                  <c:v>62355.561558731133</c:v>
                </c:pt>
                <c:pt idx="29">
                  <c:v>62423.053107684238</c:v>
                </c:pt>
                <c:pt idx="30">
                  <c:v>62293.454063012432</c:v>
                </c:pt>
                <c:pt idx="31">
                  <c:v>61875.507931637709</c:v>
                </c:pt>
                <c:pt idx="32">
                  <c:v>61463.526963571021</c:v>
                </c:pt>
                <c:pt idx="33">
                  <c:v>61057.470385615161</c:v>
                </c:pt>
                <c:pt idx="34">
                  <c:v>60657.297995969879</c:v>
                </c:pt>
                <c:pt idx="35">
                  <c:v>60262.970160256678</c:v>
                </c:pt>
                <c:pt idx="36">
                  <c:v>59874.447807598437</c:v>
                </c:pt>
                <c:pt idx="37">
                  <c:v>59491.69242675334</c:v>
                </c:pt>
                <c:pt idx="38">
                  <c:v>59114.6660623028</c:v>
                </c:pt>
                <c:pt idx="39">
                  <c:v>58743.331310893002</c:v>
                </c:pt>
                <c:pt idx="40">
                  <c:v>58377.65131752962</c:v>
                </c:pt>
              </c:numCache>
            </c:numRef>
          </c:val>
        </c:ser>
        <c:ser>
          <c:idx val="5"/>
          <c:order val="5"/>
          <c:tx>
            <c:strRef>
              <c:f>'Emissions Projections'!$C$58</c:f>
              <c:strCache>
                <c:ptCount val="1"/>
                <c:pt idx="0">
                  <c:v>Wastewater</c:v>
                </c:pt>
              </c:strCache>
            </c:strRef>
          </c:tx>
          <c:cat>
            <c:numRef>
              <c:f>'Energy Use Projections'!$E$52:$AS$52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Projections'!$E$58:$AS$58</c:f>
              <c:numCache>
                <c:formatCode>_(* #,##0_);_(* \(#,##0\);_(* "-"??_);_(@_)</c:formatCode>
                <c:ptCount val="41"/>
                <c:pt idx="0">
                  <c:v>1420.2245156427696</c:v>
                </c:pt>
                <c:pt idx="1">
                  <c:v>1609.6172679564472</c:v>
                </c:pt>
                <c:pt idx="2">
                  <c:v>1872.100785930344</c:v>
                </c:pt>
                <c:pt idx="3">
                  <c:v>1599.3281607541605</c:v>
                </c:pt>
                <c:pt idx="4">
                  <c:v>1614.4227662478913</c:v>
                </c:pt>
                <c:pt idx="5">
                  <c:v>1632.3951197716494</c:v>
                </c:pt>
                <c:pt idx="6">
                  <c:v>1647.5587535653176</c:v>
                </c:pt>
                <c:pt idx="7">
                  <c:v>1666.2194819774375</c:v>
                </c:pt>
                <c:pt idx="8">
                  <c:v>1683.7972054847701</c:v>
                </c:pt>
                <c:pt idx="9">
                  <c:v>1705.1825382471616</c:v>
                </c:pt>
                <c:pt idx="10">
                  <c:v>1728.7718853974309</c:v>
                </c:pt>
                <c:pt idx="11">
                  <c:v>1730.2567916008236</c:v>
                </c:pt>
                <c:pt idx="12">
                  <c:v>1746.2277275248248</c:v>
                </c:pt>
                <c:pt idx="13">
                  <c:v>1760.8490851102347</c:v>
                </c:pt>
                <c:pt idx="14">
                  <c:v>1775.3725643990097</c:v>
                </c:pt>
                <c:pt idx="15">
                  <c:v>1790.1501013341806</c:v>
                </c:pt>
                <c:pt idx="16">
                  <c:v>1805.1649915513779</c:v>
                </c:pt>
                <c:pt idx="17">
                  <c:v>1817.2532815678162</c:v>
                </c:pt>
                <c:pt idx="18">
                  <c:v>1830.0983852397958</c:v>
                </c:pt>
                <c:pt idx="19">
                  <c:v>1843.348496304548</c:v>
                </c:pt>
                <c:pt idx="20">
                  <c:v>1859.5129988029714</c:v>
                </c:pt>
                <c:pt idx="21">
                  <c:v>1869.5375973410894</c:v>
                </c:pt>
                <c:pt idx="22">
                  <c:v>1882.9534793915077</c:v>
                </c:pt>
                <c:pt idx="23">
                  <c:v>1896.9067398913737</c:v>
                </c:pt>
                <c:pt idx="24">
                  <c:v>1911.5979938075104</c:v>
                </c:pt>
                <c:pt idx="25">
                  <c:v>1925.7615065997747</c:v>
                </c:pt>
                <c:pt idx="26">
                  <c:v>1941.124433357619</c:v>
                </c:pt>
                <c:pt idx="27">
                  <c:v>1958.0540855507809</c:v>
                </c:pt>
                <c:pt idx="28">
                  <c:v>1975.5179704907491</c:v>
                </c:pt>
                <c:pt idx="29">
                  <c:v>1993.4702025992083</c:v>
                </c:pt>
                <c:pt idx="30">
                  <c:v>2006.5903385995871</c:v>
                </c:pt>
                <c:pt idx="31">
                  <c:v>2029.8414058781318</c:v>
                </c:pt>
                <c:pt idx="32">
                  <c:v>2053.3618914426079</c:v>
                </c:pt>
                <c:pt idx="33">
                  <c:v>2077.1549171373554</c:v>
                </c:pt>
                <c:pt idx="34">
                  <c:v>2101.2236409806223</c:v>
                </c:pt>
                <c:pt idx="35">
                  <c:v>2125.5712575837238</c:v>
                </c:pt>
                <c:pt idx="36">
                  <c:v>2150.2009985750574</c:v>
                </c:pt>
                <c:pt idx="37">
                  <c:v>2175.1161330290361</c:v>
                </c:pt>
                <c:pt idx="38">
                  <c:v>2200.3199678999854</c:v>
                </c:pt>
                <c:pt idx="39">
                  <c:v>2225.8158484610735</c:v>
                </c:pt>
                <c:pt idx="40">
                  <c:v>2251.6071587483234</c:v>
                </c:pt>
              </c:numCache>
            </c:numRef>
          </c:val>
        </c:ser>
        <c:axId val="103432192"/>
        <c:axId val="103433728"/>
      </c:areaChart>
      <c:catAx>
        <c:axId val="103432192"/>
        <c:scaling>
          <c:orientation val="minMax"/>
        </c:scaling>
        <c:axPos val="b"/>
        <c:numFmt formatCode="General" sourceLinked="1"/>
        <c:tickLblPos val="nextTo"/>
        <c:crossAx val="103433728"/>
        <c:crosses val="autoZero"/>
        <c:auto val="1"/>
        <c:lblAlgn val="ctr"/>
        <c:lblOffset val="100"/>
      </c:catAx>
      <c:valAx>
        <c:axId val="10343372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34321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Projected Emissions Totals by Fuel (kg CO2e)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'Emissions Projections'!$C$61</c:f>
              <c:strCache>
                <c:ptCount val="1"/>
                <c:pt idx="0">
                  <c:v>Natural Gas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Projections'!$E$61:$AS$61</c:f>
              <c:numCache>
                <c:formatCode>_(* #,##0_);_(* \(#,##0\);_(* "-"??_);_(@_)</c:formatCode>
                <c:ptCount val="41"/>
                <c:pt idx="0">
                  <c:v>46618.97260624</c:v>
                </c:pt>
                <c:pt idx="1">
                  <c:v>44154.240757273481</c:v>
                </c:pt>
                <c:pt idx="2">
                  <c:v>43169.809412079405</c:v>
                </c:pt>
                <c:pt idx="3">
                  <c:v>46080.94110738935</c:v>
                </c:pt>
                <c:pt idx="4">
                  <c:v>45528.950265249267</c:v>
                </c:pt>
                <c:pt idx="5">
                  <c:v>46409.673713631935</c:v>
                </c:pt>
                <c:pt idx="6">
                  <c:v>46790.879696799871</c:v>
                </c:pt>
                <c:pt idx="7">
                  <c:v>47105.209459128841</c:v>
                </c:pt>
                <c:pt idx="8">
                  <c:v>47124.146431071575</c:v>
                </c:pt>
                <c:pt idx="9">
                  <c:v>47238.698673837913</c:v>
                </c:pt>
                <c:pt idx="10">
                  <c:v>47660.009373424931</c:v>
                </c:pt>
                <c:pt idx="11">
                  <c:v>47389.765298058017</c:v>
                </c:pt>
                <c:pt idx="12">
                  <c:v>47473.858737837822</c:v>
                </c:pt>
                <c:pt idx="13">
                  <c:v>47435.945531725825</c:v>
                </c:pt>
                <c:pt idx="14">
                  <c:v>47428.30542780814</c:v>
                </c:pt>
                <c:pt idx="15">
                  <c:v>47411.118325772441</c:v>
                </c:pt>
                <c:pt idx="16">
                  <c:v>47377.771416696727</c:v>
                </c:pt>
                <c:pt idx="17">
                  <c:v>47336.321606303522</c:v>
                </c:pt>
                <c:pt idx="18">
                  <c:v>47289.130864631064</c:v>
                </c:pt>
                <c:pt idx="19">
                  <c:v>47262.747158546328</c:v>
                </c:pt>
                <c:pt idx="20">
                  <c:v>47339.202380287934</c:v>
                </c:pt>
                <c:pt idx="21">
                  <c:v>47260.397666425721</c:v>
                </c:pt>
                <c:pt idx="22">
                  <c:v>47263.271052717879</c:v>
                </c:pt>
                <c:pt idx="23">
                  <c:v>47257.246544264985</c:v>
                </c:pt>
                <c:pt idx="24">
                  <c:v>47240.058926130703</c:v>
                </c:pt>
                <c:pt idx="25">
                  <c:v>47227.001771338473</c:v>
                </c:pt>
                <c:pt idx="26">
                  <c:v>47198.852152625623</c:v>
                </c:pt>
                <c:pt idx="27">
                  <c:v>47160.717483679429</c:v>
                </c:pt>
                <c:pt idx="28">
                  <c:v>47141.319373957929</c:v>
                </c:pt>
                <c:pt idx="29">
                  <c:v>47208.074377269819</c:v>
                </c:pt>
                <c:pt idx="30">
                  <c:v>47140.57945978408</c:v>
                </c:pt>
                <c:pt idx="31">
                  <c:v>47187.929375986481</c:v>
                </c:pt>
                <c:pt idx="32">
                  <c:v>47237.207808727573</c:v>
                </c:pt>
                <c:pt idx="33">
                  <c:v>47288.415248103367</c:v>
                </c:pt>
                <c:pt idx="34">
                  <c:v>47341.552295209345</c:v>
                </c:pt>
                <c:pt idx="35">
                  <c:v>47396.619662109733</c:v>
                </c:pt>
                <c:pt idx="36">
                  <c:v>47453.61817181333</c:v>
                </c:pt>
                <c:pt idx="37">
                  <c:v>47512.548758255871</c:v>
                </c:pt>
                <c:pt idx="38">
                  <c:v>47573.412466288893</c:v>
                </c:pt>
                <c:pt idx="39">
                  <c:v>47636.210451675208</c:v>
                </c:pt>
                <c:pt idx="40">
                  <c:v>47700.943981090757</c:v>
                </c:pt>
              </c:numCache>
            </c:numRef>
          </c:val>
        </c:ser>
        <c:ser>
          <c:idx val="1"/>
          <c:order val="1"/>
          <c:tx>
            <c:strRef>
              <c:f>'Emissions Projections'!$C$62</c:f>
              <c:strCache>
                <c:ptCount val="1"/>
                <c:pt idx="0">
                  <c:v>Electricity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Projections'!$E$62:$AS$62</c:f>
              <c:numCache>
                <c:formatCode>_(* #,##0_);_(* \(#,##0\);_(* "-"??_);_(@_)</c:formatCode>
                <c:ptCount val="41"/>
                <c:pt idx="0">
                  <c:v>266208.35855130857</c:v>
                </c:pt>
                <c:pt idx="1">
                  <c:v>254357.43904390497</c:v>
                </c:pt>
                <c:pt idx="2">
                  <c:v>248351.06367859786</c:v>
                </c:pt>
                <c:pt idx="3">
                  <c:v>249882.07427179313</c:v>
                </c:pt>
                <c:pt idx="4">
                  <c:v>252240.4841489188</c:v>
                </c:pt>
                <c:pt idx="5">
                  <c:v>255048.5188526565</c:v>
                </c:pt>
                <c:pt idx="6">
                  <c:v>257417.71384267835</c:v>
                </c:pt>
                <c:pt idx="7">
                  <c:v>260333.30154848375</c:v>
                </c:pt>
                <c:pt idx="8">
                  <c:v>263079.67850774218</c:v>
                </c:pt>
                <c:pt idx="9">
                  <c:v>266420.96358030598</c:v>
                </c:pt>
                <c:pt idx="10">
                  <c:v>270106.6080535748</c:v>
                </c:pt>
                <c:pt idx="11">
                  <c:v>270338.61262356112</c:v>
                </c:pt>
                <c:pt idx="12">
                  <c:v>272833.94203417405</c:v>
                </c:pt>
                <c:pt idx="13">
                  <c:v>275118.41075783427</c:v>
                </c:pt>
                <c:pt idx="14">
                  <c:v>277387.58679023228</c:v>
                </c:pt>
                <c:pt idx="15">
                  <c:v>279696.45727260236</c:v>
                </c:pt>
                <c:pt idx="16">
                  <c:v>282042.41228327836</c:v>
                </c:pt>
                <c:pt idx="17">
                  <c:v>283931.10971125477</c:v>
                </c:pt>
                <c:pt idx="18">
                  <c:v>285938.05314447545</c:v>
                </c:pt>
                <c:pt idx="19">
                  <c:v>288008.27570319694</c:v>
                </c:pt>
                <c:pt idx="20">
                  <c:v>290533.84832362348</c:v>
                </c:pt>
                <c:pt idx="21">
                  <c:v>292100.11066922342</c:v>
                </c:pt>
                <c:pt idx="22">
                  <c:v>294196.23360209499</c:v>
                </c:pt>
                <c:pt idx="23">
                  <c:v>296376.31756617478</c:v>
                </c:pt>
                <c:pt idx="24">
                  <c:v>298671.70702551294</c:v>
                </c:pt>
                <c:pt idx="25">
                  <c:v>300884.64120772423</c:v>
                </c:pt>
                <c:pt idx="26">
                  <c:v>303284.97410958819</c:v>
                </c:pt>
                <c:pt idx="27">
                  <c:v>305930.09517388087</c:v>
                </c:pt>
                <c:pt idx="28">
                  <c:v>308658.68577881681</c:v>
                </c:pt>
                <c:pt idx="29">
                  <c:v>311463.57667435077</c:v>
                </c:pt>
                <c:pt idx="30">
                  <c:v>313513.49168176029</c:v>
                </c:pt>
                <c:pt idx="31">
                  <c:v>315233.69374335918</c:v>
                </c:pt>
                <c:pt idx="32">
                  <c:v>316963.74305129622</c:v>
                </c:pt>
                <c:pt idx="33">
                  <c:v>318703.69859396131</c:v>
                </c:pt>
                <c:pt idx="34">
                  <c:v>320453.61973130703</c:v>
                </c:pt>
                <c:pt idx="35">
                  <c:v>322213.5661973299</c:v>
                </c:pt>
                <c:pt idx="36">
                  <c:v>323983.59810256993</c:v>
                </c:pt>
                <c:pt idx="37">
                  <c:v>325763.77593662811</c:v>
                </c:pt>
                <c:pt idx="38">
                  <c:v>327554.16057070141</c:v>
                </c:pt>
                <c:pt idx="39">
                  <c:v>329354.81326013664</c:v>
                </c:pt>
                <c:pt idx="40">
                  <c:v>331165.79564700223</c:v>
                </c:pt>
              </c:numCache>
            </c:numRef>
          </c:val>
        </c:ser>
        <c:ser>
          <c:idx val="2"/>
          <c:order val="2"/>
          <c:tx>
            <c:strRef>
              <c:f>'Emissions Projections'!$C$63</c:f>
              <c:strCache>
                <c:ptCount val="1"/>
                <c:pt idx="0">
                  <c:v>Gas/Diesel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Projections'!$E$63:$AS$63</c:f>
              <c:numCache>
                <c:formatCode>_(* #,##0_);_(* \(#,##0\);_(* "-"??_);_(@_)</c:formatCode>
                <c:ptCount val="41"/>
                <c:pt idx="0">
                  <c:v>77832.453989287736</c:v>
                </c:pt>
                <c:pt idx="1">
                  <c:v>76958.922435375207</c:v>
                </c:pt>
                <c:pt idx="2">
                  <c:v>73983.597157552969</c:v>
                </c:pt>
                <c:pt idx="3">
                  <c:v>73929.018795912722</c:v>
                </c:pt>
                <c:pt idx="4">
                  <c:v>72991.327702185939</c:v>
                </c:pt>
                <c:pt idx="5">
                  <c:v>72825.995131020638</c:v>
                </c:pt>
                <c:pt idx="6">
                  <c:v>72599.371266841321</c:v>
                </c:pt>
                <c:pt idx="7">
                  <c:v>72349.084867361846</c:v>
                </c:pt>
                <c:pt idx="8">
                  <c:v>72056.494516741906</c:v>
                </c:pt>
                <c:pt idx="9">
                  <c:v>71683.3134032136</c:v>
                </c:pt>
                <c:pt idx="10">
                  <c:v>71796.486284741812</c:v>
                </c:pt>
                <c:pt idx="11">
                  <c:v>70561.920886937602</c:v>
                </c:pt>
                <c:pt idx="12">
                  <c:v>69751.704989292441</c:v>
                </c:pt>
                <c:pt idx="13">
                  <c:v>68984.240073244262</c:v>
                </c:pt>
                <c:pt idx="14">
                  <c:v>68079.505076224566</c:v>
                </c:pt>
                <c:pt idx="15">
                  <c:v>67227.49561120884</c:v>
                </c:pt>
                <c:pt idx="16">
                  <c:v>66439.180828132638</c:v>
                </c:pt>
                <c:pt idx="17">
                  <c:v>65632.475029080029</c:v>
                </c:pt>
                <c:pt idx="18">
                  <c:v>64971.81311133178</c:v>
                </c:pt>
                <c:pt idx="19">
                  <c:v>64407.293817834856</c:v>
                </c:pt>
                <c:pt idx="20">
                  <c:v>64064.726401831591</c:v>
                </c:pt>
                <c:pt idx="21">
                  <c:v>63550.735138591983</c:v>
                </c:pt>
                <c:pt idx="22">
                  <c:v>63199.429238387631</c:v>
                </c:pt>
                <c:pt idx="23">
                  <c:v>62900.002861047557</c:v>
                </c:pt>
                <c:pt idx="24">
                  <c:v>62685.650808836472</c:v>
                </c:pt>
                <c:pt idx="25">
                  <c:v>62518.23772667993</c:v>
                </c:pt>
                <c:pt idx="26">
                  <c:v>62396.88386224601</c:v>
                </c:pt>
                <c:pt idx="27">
                  <c:v>62342.993795072136</c:v>
                </c:pt>
                <c:pt idx="28">
                  <c:v>62355.561558731133</c:v>
                </c:pt>
                <c:pt idx="29">
                  <c:v>62423.053107684238</c:v>
                </c:pt>
                <c:pt idx="30">
                  <c:v>62293.454063012432</c:v>
                </c:pt>
                <c:pt idx="31">
                  <c:v>61875.507931637709</c:v>
                </c:pt>
                <c:pt idx="32">
                  <c:v>61463.526963571021</c:v>
                </c:pt>
                <c:pt idx="33">
                  <c:v>61057.470385615161</c:v>
                </c:pt>
                <c:pt idx="34">
                  <c:v>60657.297995969879</c:v>
                </c:pt>
                <c:pt idx="35">
                  <c:v>60262.970160256678</c:v>
                </c:pt>
                <c:pt idx="36">
                  <c:v>59874.447807598437</c:v>
                </c:pt>
                <c:pt idx="37">
                  <c:v>59491.69242675334</c:v>
                </c:pt>
                <c:pt idx="38">
                  <c:v>59114.6660623028</c:v>
                </c:pt>
                <c:pt idx="39">
                  <c:v>58743.331310893002</c:v>
                </c:pt>
                <c:pt idx="40">
                  <c:v>58377.65131752962</c:v>
                </c:pt>
              </c:numCache>
            </c:numRef>
          </c:val>
        </c:ser>
        <c:ser>
          <c:idx val="3"/>
          <c:order val="3"/>
          <c:tx>
            <c:strRef>
              <c:f>'Emissions Projections'!$C$64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'Energy Use Projections'!$E$60:$AS$60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'Emissions Projections'!$E$64:$AS$64</c:f>
              <c:numCache>
                <c:formatCode>_(* #,##0_);_(* \(#,##0\);_(* "-"??_);_(@_)</c:formatCode>
                <c:ptCount val="41"/>
                <c:pt idx="0">
                  <c:v>2860.5808160289848</c:v>
                </c:pt>
                <c:pt idx="1">
                  <c:v>2661.6076960869564</c:v>
                </c:pt>
                <c:pt idx="2">
                  <c:v>2661.6076960869564</c:v>
                </c:pt>
                <c:pt idx="3">
                  <c:v>2915.0318291582644</c:v>
                </c:pt>
                <c:pt idx="4">
                  <c:v>2748.6933313029608</c:v>
                </c:pt>
                <c:pt idx="5">
                  <c:v>2688.7235508878402</c:v>
                </c:pt>
                <c:pt idx="6">
                  <c:v>2623.4841282678062</c:v>
                </c:pt>
                <c:pt idx="7">
                  <c:v>2555.8963856570517</c:v>
                </c:pt>
                <c:pt idx="8">
                  <c:v>2490.5723559703297</c:v>
                </c:pt>
                <c:pt idx="9">
                  <c:v>2429.563997339395</c:v>
                </c:pt>
                <c:pt idx="10">
                  <c:v>2389.8055470361614</c:v>
                </c:pt>
                <c:pt idx="11">
                  <c:v>2316.8112370844092</c:v>
                </c:pt>
                <c:pt idx="12">
                  <c:v>2261.6391703921231</c:v>
                </c:pt>
                <c:pt idx="13">
                  <c:v>2207.6032357089257</c:v>
                </c:pt>
                <c:pt idx="14">
                  <c:v>2155.0286536656522</c:v>
                </c:pt>
                <c:pt idx="15">
                  <c:v>2103.5704245539409</c:v>
                </c:pt>
                <c:pt idx="16">
                  <c:v>2053.7460305430841</c:v>
                </c:pt>
                <c:pt idx="17">
                  <c:v>2006.5184144254631</c:v>
                </c:pt>
                <c:pt idx="18">
                  <c:v>1961.5316995081157</c:v>
                </c:pt>
                <c:pt idx="19">
                  <c:v>1918.631674146041</c:v>
                </c:pt>
                <c:pt idx="20">
                  <c:v>1881.35584928051</c:v>
                </c:pt>
                <c:pt idx="21">
                  <c:v>1839.2050894894378</c:v>
                </c:pt>
                <c:pt idx="22">
                  <c:v>1801.2097410585322</c:v>
                </c:pt>
                <c:pt idx="23">
                  <c:v>1764.3388235165462</c:v>
                </c:pt>
                <c:pt idx="24">
                  <c:v>1728.7930500449729</c:v>
                </c:pt>
                <c:pt idx="25">
                  <c:v>1694.4345517457527</c:v>
                </c:pt>
                <c:pt idx="26">
                  <c:v>1661.391460312575</c:v>
                </c:pt>
                <c:pt idx="27">
                  <c:v>1628.7586088496937</c:v>
                </c:pt>
                <c:pt idx="28">
                  <c:v>1597.5199067822123</c:v>
                </c:pt>
                <c:pt idx="29">
                  <c:v>1566.6774911580737</c:v>
                </c:pt>
                <c:pt idx="30">
                  <c:v>1531.8626167104153</c:v>
                </c:pt>
                <c:pt idx="31">
                  <c:v>1500.6983766631765</c:v>
                </c:pt>
                <c:pt idx="32">
                  <c:v>1470.1977523880557</c:v>
                </c:pt>
                <c:pt idx="33">
                  <c:v>1440.3465074478538</c:v>
                </c:pt>
                <c:pt idx="34">
                  <c:v>1411.1307111750768</c:v>
                </c:pt>
                <c:pt idx="35">
                  <c:v>1382.5367321034178</c:v>
                </c:pt>
                <c:pt idx="36">
                  <c:v>1354.5512315403475</c:v>
                </c:pt>
                <c:pt idx="37">
                  <c:v>1327.1611572777824</c:v>
                </c:pt>
                <c:pt idx="38">
                  <c:v>1300.353737437862</c:v>
                </c:pt>
                <c:pt idx="39">
                  <c:v>1274.1164744509358</c:v>
                </c:pt>
                <c:pt idx="40">
                  <c:v>1248.4371391629179</c:v>
                </c:pt>
              </c:numCache>
            </c:numRef>
          </c:val>
        </c:ser>
        <c:marker val="1"/>
        <c:axId val="103476608"/>
        <c:axId val="103478400"/>
      </c:lineChart>
      <c:catAx>
        <c:axId val="103476608"/>
        <c:scaling>
          <c:orientation val="minMax"/>
        </c:scaling>
        <c:axPos val="b"/>
        <c:numFmt formatCode="General" sourceLinked="1"/>
        <c:tickLblPos val="nextTo"/>
        <c:crossAx val="103478400"/>
        <c:crosses val="autoZero"/>
        <c:auto val="1"/>
        <c:lblAlgn val="ctr"/>
        <c:lblOffset val="100"/>
      </c:catAx>
      <c:valAx>
        <c:axId val="10347840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034766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104774</xdr:rowOff>
    </xdr:from>
    <xdr:to>
      <xdr:col>15</xdr:col>
      <xdr:colOff>9525</xdr:colOff>
      <xdr:row>24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111126</xdr:colOff>
      <xdr:row>24</xdr:row>
      <xdr:rowOff>133350</xdr:rowOff>
    </xdr:from>
    <xdr:to>
      <xdr:col>15</xdr:col>
      <xdr:colOff>19051</xdr:colOff>
      <xdr:row>48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0</xdr:row>
      <xdr:rowOff>95250</xdr:rowOff>
    </xdr:from>
    <xdr:to>
      <xdr:col>30</xdr:col>
      <xdr:colOff>114300</xdr:colOff>
      <xdr:row>23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24</xdr:row>
      <xdr:rowOff>133350</xdr:rowOff>
    </xdr:from>
    <xdr:to>
      <xdr:col>30</xdr:col>
      <xdr:colOff>95250</xdr:colOff>
      <xdr:row>48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247650</xdr:colOff>
      <xdr:row>0</xdr:row>
      <xdr:rowOff>95250</xdr:rowOff>
    </xdr:from>
    <xdr:to>
      <xdr:col>45</xdr:col>
      <xdr:colOff>342900</xdr:colOff>
      <xdr:row>23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266700</xdr:colOff>
      <xdr:row>24</xdr:row>
      <xdr:rowOff>133350</xdr:rowOff>
    </xdr:from>
    <xdr:to>
      <xdr:col>45</xdr:col>
      <xdr:colOff>361950</xdr:colOff>
      <xdr:row>48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457200</xdr:colOff>
      <xdr:row>0</xdr:row>
      <xdr:rowOff>95250</xdr:rowOff>
    </xdr:from>
    <xdr:to>
      <xdr:col>63</xdr:col>
      <xdr:colOff>323850</xdr:colOff>
      <xdr:row>23</xdr:row>
      <xdr:rowOff>180975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11</xdr:col>
      <xdr:colOff>180975</xdr:colOff>
      <xdr:row>23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6351</xdr:colOff>
      <xdr:row>24</xdr:row>
      <xdr:rowOff>38100</xdr:rowOff>
    </xdr:from>
    <xdr:to>
      <xdr:col>11</xdr:col>
      <xdr:colOff>190501</xdr:colOff>
      <xdr:row>47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285750</xdr:colOff>
      <xdr:row>0</xdr:row>
      <xdr:rowOff>0</xdr:rowOff>
    </xdr:from>
    <xdr:to>
      <xdr:col>23</xdr:col>
      <xdr:colOff>828675</xdr:colOff>
      <xdr:row>23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266700</xdr:colOff>
      <xdr:row>24</xdr:row>
      <xdr:rowOff>38100</xdr:rowOff>
    </xdr:from>
    <xdr:to>
      <xdr:col>23</xdr:col>
      <xdr:colOff>809625</xdr:colOff>
      <xdr:row>47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114300</xdr:colOff>
      <xdr:row>0</xdr:row>
      <xdr:rowOff>0</xdr:rowOff>
    </xdr:from>
    <xdr:to>
      <xdr:col>36</xdr:col>
      <xdr:colOff>647700</xdr:colOff>
      <xdr:row>23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133350</xdr:colOff>
      <xdr:row>24</xdr:row>
      <xdr:rowOff>38100</xdr:rowOff>
    </xdr:from>
    <xdr:to>
      <xdr:col>36</xdr:col>
      <xdr:colOff>666750</xdr:colOff>
      <xdr:row>47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762000</xdr:colOff>
      <xdr:row>0</xdr:row>
      <xdr:rowOff>0</xdr:rowOff>
    </xdr:from>
    <xdr:to>
      <xdr:col>51</xdr:col>
      <xdr:colOff>552450</xdr:colOff>
      <xdr:row>23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123825</xdr:colOff>
      <xdr:row>110</xdr:row>
      <xdr:rowOff>123825</xdr:rowOff>
    </xdr:from>
    <xdr:to>
      <xdr:col>14</xdr:col>
      <xdr:colOff>28575</xdr:colOff>
      <xdr:row>130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495300</xdr:colOff>
      <xdr:row>115</xdr:row>
      <xdr:rowOff>180975</xdr:rowOff>
    </xdr:from>
    <xdr:to>
      <xdr:col>12</xdr:col>
      <xdr:colOff>419100</xdr:colOff>
      <xdr:row>125</xdr:row>
      <xdr:rowOff>142875</xdr:rowOff>
    </xdr:to>
    <xdr:cxnSp macro="">
      <xdr:nvCxnSpPr>
        <xdr:cNvPr id="12" name="Straight Arrow Connector 11"/>
        <xdr:cNvCxnSpPr/>
      </xdr:nvCxnSpPr>
      <xdr:spPr>
        <a:xfrm>
          <a:off x="7896225" y="21516975"/>
          <a:ext cx="4162425" cy="1866900"/>
        </a:xfrm>
        <a:prstGeom prst="straightConnector1">
          <a:avLst/>
        </a:prstGeom>
        <a:ln>
          <a:solidFill>
            <a:srgbClr val="92D05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131</xdr:row>
      <xdr:rowOff>171450</xdr:rowOff>
    </xdr:from>
    <xdr:to>
      <xdr:col>14</xdr:col>
      <xdr:colOff>38100</xdr:colOff>
      <xdr:row>152</xdr:row>
      <xdr:rowOff>9525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371475</xdr:colOff>
      <xdr:row>49</xdr:row>
      <xdr:rowOff>114300</xdr:rowOff>
    </xdr:from>
    <xdr:to>
      <xdr:col>60</xdr:col>
      <xdr:colOff>66675</xdr:colOff>
      <xdr:row>64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66675</xdr:colOff>
      <xdr:row>49</xdr:row>
      <xdr:rowOff>114300</xdr:rowOff>
    </xdr:from>
    <xdr:to>
      <xdr:col>53</xdr:col>
      <xdr:colOff>228600</xdr:colOff>
      <xdr:row>64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48"/>
  <sheetViews>
    <sheetView topLeftCell="A40" workbookViewId="0">
      <selection activeCell="C52" sqref="C52:E53"/>
    </sheetView>
  </sheetViews>
  <sheetFormatPr defaultRowHeight="15"/>
  <cols>
    <col min="1" max="1" width="26.140625" style="10" bestFit="1" customWidth="1"/>
    <col min="2" max="2" width="15.42578125" style="10" bestFit="1" customWidth="1"/>
    <col min="3" max="4" width="12.7109375" style="10" customWidth="1"/>
    <col min="5" max="5" width="15.28515625" style="10" bestFit="1" customWidth="1"/>
    <col min="6" max="8" width="12.7109375" style="10" customWidth="1"/>
    <col min="9" max="9" width="14.140625" style="10" bestFit="1" customWidth="1"/>
    <col min="10" max="43" width="12.7109375" style="10" customWidth="1"/>
    <col min="44" max="44" width="12.5703125" style="10" bestFit="1" customWidth="1"/>
    <col min="45" max="16384" width="9.140625" style="10"/>
  </cols>
  <sheetData>
    <row r="1" spans="1:33">
      <c r="A1" s="10" t="s">
        <v>25</v>
      </c>
    </row>
    <row r="2" spans="1:33">
      <c r="A2" s="34" t="s">
        <v>0</v>
      </c>
      <c r="B2" s="34" t="s">
        <v>1</v>
      </c>
      <c r="C2" s="32">
        <v>2010</v>
      </c>
      <c r="D2" s="32">
        <v>2011</v>
      </c>
      <c r="E2" s="32">
        <v>2012</v>
      </c>
      <c r="F2" s="32">
        <v>2013</v>
      </c>
      <c r="G2" s="32">
        <v>2014</v>
      </c>
      <c r="H2" s="32">
        <v>2015</v>
      </c>
      <c r="I2" s="32">
        <v>2016</v>
      </c>
      <c r="J2" s="32">
        <v>2017</v>
      </c>
      <c r="K2" s="32">
        <v>2018</v>
      </c>
      <c r="L2" s="32">
        <v>2019</v>
      </c>
      <c r="M2" s="32">
        <v>2020</v>
      </c>
      <c r="N2" s="32">
        <v>2021</v>
      </c>
      <c r="O2" s="32">
        <v>2022</v>
      </c>
      <c r="P2" s="32">
        <v>2023</v>
      </c>
      <c r="Q2" s="32">
        <v>2024</v>
      </c>
      <c r="R2" s="32">
        <v>2025</v>
      </c>
      <c r="S2" s="32">
        <v>2026</v>
      </c>
      <c r="T2" s="32">
        <v>2027</v>
      </c>
      <c r="U2" s="32">
        <v>2028</v>
      </c>
      <c r="V2" s="32">
        <v>2029</v>
      </c>
      <c r="W2" s="32">
        <v>2030</v>
      </c>
      <c r="X2" s="32">
        <v>2031</v>
      </c>
      <c r="Y2" s="32">
        <v>2032</v>
      </c>
      <c r="Z2" s="32">
        <v>2033</v>
      </c>
      <c r="AA2" s="32">
        <v>2034</v>
      </c>
      <c r="AB2" s="32">
        <v>2035</v>
      </c>
      <c r="AC2" s="32">
        <v>2036</v>
      </c>
      <c r="AD2" s="32">
        <v>2037</v>
      </c>
      <c r="AE2" s="32">
        <v>2038</v>
      </c>
      <c r="AF2" s="32">
        <v>2039</v>
      </c>
      <c r="AG2" s="33">
        <v>2040</v>
      </c>
    </row>
    <row r="3" spans="1:33">
      <c r="A3" s="35" t="s">
        <v>13</v>
      </c>
      <c r="B3" s="35" t="s">
        <v>2</v>
      </c>
      <c r="C3" s="23">
        <v>4.8925200000000002</v>
      </c>
      <c r="D3" s="23">
        <v>4.8301559999999997</v>
      </c>
      <c r="E3" s="23">
        <v>4.4938950000000002</v>
      </c>
      <c r="F3" s="23">
        <v>4.927619</v>
      </c>
      <c r="G3" s="23">
        <v>4.7762450000000003</v>
      </c>
      <c r="H3" s="23">
        <v>4.7593329999999998</v>
      </c>
      <c r="I3" s="23">
        <v>4.7327300000000001</v>
      </c>
      <c r="J3" s="23">
        <v>4.700202</v>
      </c>
      <c r="K3" s="23">
        <v>4.6649269999999996</v>
      </c>
      <c r="L3" s="23">
        <v>4.6405099999999999</v>
      </c>
      <c r="M3" s="23">
        <v>4.6242929999999998</v>
      </c>
      <c r="N3" s="23">
        <v>4.6082960000000002</v>
      </c>
      <c r="O3" s="23">
        <v>4.5889439999999997</v>
      </c>
      <c r="P3" s="23">
        <v>4.5683999999999996</v>
      </c>
      <c r="Q3" s="23">
        <v>4.5510299999999999</v>
      </c>
      <c r="R3" s="23">
        <v>4.5377530000000004</v>
      </c>
      <c r="S3" s="23">
        <v>4.5237259999999999</v>
      </c>
      <c r="T3" s="23">
        <v>4.5096369999999997</v>
      </c>
      <c r="U3" s="23">
        <v>4.4926209999999998</v>
      </c>
      <c r="V3" s="23">
        <v>4.4743570000000004</v>
      </c>
      <c r="W3" s="23">
        <v>4.455317</v>
      </c>
      <c r="X3" s="23">
        <v>4.4352539999999996</v>
      </c>
      <c r="Y3" s="23">
        <v>4.4128170000000004</v>
      </c>
      <c r="Z3" s="23">
        <v>4.3896110000000004</v>
      </c>
      <c r="AA3" s="23">
        <v>4.365297</v>
      </c>
      <c r="AB3" s="23">
        <v>4.3403869999999998</v>
      </c>
      <c r="AC3" s="23">
        <v>4.3149959999999998</v>
      </c>
      <c r="AD3" s="23">
        <v>4.2905350000000002</v>
      </c>
      <c r="AE3" s="23">
        <v>4.2668010000000001</v>
      </c>
      <c r="AF3" s="23">
        <v>4.2488520000000003</v>
      </c>
      <c r="AG3" s="24">
        <v>4.2322170000000003</v>
      </c>
    </row>
    <row r="4" spans="1:33">
      <c r="A4" s="35" t="s">
        <v>13</v>
      </c>
      <c r="B4" s="35" t="s">
        <v>3</v>
      </c>
      <c r="C4" s="23">
        <v>3.17178</v>
      </c>
      <c r="D4" s="23">
        <v>3.234121</v>
      </c>
      <c r="E4" s="23">
        <v>3.0230899999999998</v>
      </c>
      <c r="F4" s="23">
        <v>3.3421910000000001</v>
      </c>
      <c r="G4" s="23">
        <v>3.3300100000000001</v>
      </c>
      <c r="H4" s="23">
        <v>3.3975469999999999</v>
      </c>
      <c r="I4" s="23">
        <v>3.4043230000000002</v>
      </c>
      <c r="J4" s="23">
        <v>3.400029</v>
      </c>
      <c r="K4" s="23">
        <v>3.3910279999999999</v>
      </c>
      <c r="L4" s="23">
        <v>3.392693</v>
      </c>
      <c r="M4" s="23">
        <v>3.3960309999999998</v>
      </c>
      <c r="N4" s="23">
        <v>3.4031530000000001</v>
      </c>
      <c r="O4" s="23">
        <v>3.407419</v>
      </c>
      <c r="P4" s="23">
        <v>3.4104269999999999</v>
      </c>
      <c r="Q4" s="23">
        <v>3.4171290000000001</v>
      </c>
      <c r="R4" s="23">
        <v>3.4297149999999998</v>
      </c>
      <c r="S4" s="23">
        <v>3.4416099999999998</v>
      </c>
      <c r="T4" s="23">
        <v>3.4566690000000002</v>
      </c>
      <c r="U4" s="23">
        <v>3.4712290000000001</v>
      </c>
      <c r="V4" s="23">
        <v>3.4866389999999998</v>
      </c>
      <c r="W4" s="23">
        <v>3.502545</v>
      </c>
      <c r="X4" s="23">
        <v>3.5196999999999998</v>
      </c>
      <c r="Y4" s="23">
        <v>3.5387770000000001</v>
      </c>
      <c r="Z4" s="23">
        <v>3.5591300000000001</v>
      </c>
      <c r="AA4" s="23">
        <v>3.5764140000000002</v>
      </c>
      <c r="AB4" s="23">
        <v>3.590811</v>
      </c>
      <c r="AC4" s="23">
        <v>3.6032320000000002</v>
      </c>
      <c r="AD4" s="23">
        <v>3.6163470000000002</v>
      </c>
      <c r="AE4" s="23">
        <v>3.6307649999999998</v>
      </c>
      <c r="AF4" s="23">
        <v>3.6553089999999999</v>
      </c>
      <c r="AG4" s="24">
        <v>3.6829869999999998</v>
      </c>
    </row>
    <row r="5" spans="1:33">
      <c r="A5" s="35" t="s">
        <v>13</v>
      </c>
      <c r="B5" s="35" t="s">
        <v>4</v>
      </c>
      <c r="C5" s="23">
        <v>6.6694599999999999</v>
      </c>
      <c r="D5" s="23">
        <v>6.9229760000000002</v>
      </c>
      <c r="E5" s="23">
        <v>6.9882140000000001</v>
      </c>
      <c r="F5" s="23">
        <v>6.9590560000000004</v>
      </c>
      <c r="G5" s="23">
        <v>6.9695819999999999</v>
      </c>
      <c r="H5" s="23">
        <v>7.2612930000000002</v>
      </c>
      <c r="I5" s="23">
        <v>7.4502990000000002</v>
      </c>
      <c r="J5" s="23">
        <v>7.6375659999999996</v>
      </c>
      <c r="K5" s="23">
        <v>7.7138479999999996</v>
      </c>
      <c r="L5" s="23">
        <v>7.7988470000000003</v>
      </c>
      <c r="M5" s="23">
        <v>7.85684</v>
      </c>
      <c r="N5" s="23">
        <v>7.9029100000000003</v>
      </c>
      <c r="O5" s="23">
        <v>7.9652029999999998</v>
      </c>
      <c r="P5" s="23">
        <v>7.9804170000000001</v>
      </c>
      <c r="Q5" s="23">
        <v>7.9981210000000003</v>
      </c>
      <c r="R5" s="23">
        <v>7.9970169999999996</v>
      </c>
      <c r="S5" s="23">
        <v>7.9911019999999997</v>
      </c>
      <c r="T5" s="23">
        <v>7.9770339999999997</v>
      </c>
      <c r="U5" s="23">
        <v>7.9653910000000003</v>
      </c>
      <c r="V5" s="23">
        <v>7.9628379999999996</v>
      </c>
      <c r="W5" s="23">
        <v>7.9685560000000004</v>
      </c>
      <c r="X5" s="23">
        <v>7.9787559999999997</v>
      </c>
      <c r="Y5" s="23">
        <v>7.988772</v>
      </c>
      <c r="Z5" s="23">
        <v>7.9943179999999998</v>
      </c>
      <c r="AA5" s="23">
        <v>8.0013559999999995</v>
      </c>
      <c r="AB5" s="23">
        <v>8.0152990000000006</v>
      </c>
      <c r="AC5" s="23">
        <v>8.0266990000000007</v>
      </c>
      <c r="AD5" s="23">
        <v>8.0317570000000007</v>
      </c>
      <c r="AE5" s="23">
        <v>8.0418269999999996</v>
      </c>
      <c r="AF5" s="23">
        <v>8.0647540000000006</v>
      </c>
      <c r="AG5" s="24">
        <v>8.0802029999999991</v>
      </c>
    </row>
    <row r="6" spans="1:33">
      <c r="A6" s="35"/>
      <c r="B6" s="35"/>
      <c r="AG6" s="26"/>
    </row>
    <row r="7" spans="1:33">
      <c r="A7" s="35" t="s">
        <v>6</v>
      </c>
      <c r="B7" s="35" t="s">
        <v>2</v>
      </c>
      <c r="C7" s="23">
        <v>0.53015000000000001</v>
      </c>
      <c r="D7" s="23">
        <v>0.52962100000000001</v>
      </c>
      <c r="E7" s="23">
        <v>0.51437900000000003</v>
      </c>
      <c r="F7" s="23">
        <v>0.54303299999999999</v>
      </c>
      <c r="G7" s="23">
        <v>0.53351199999999999</v>
      </c>
      <c r="H7" s="23">
        <v>0.53271999999999997</v>
      </c>
      <c r="I7" s="23">
        <v>0.531721</v>
      </c>
      <c r="J7" s="23">
        <v>0.529617</v>
      </c>
      <c r="K7" s="23">
        <v>0.52734099999999995</v>
      </c>
      <c r="L7" s="23">
        <v>0.52559599999999995</v>
      </c>
      <c r="M7" s="23">
        <v>0.52455200000000002</v>
      </c>
      <c r="N7" s="23">
        <v>0.52365799999999996</v>
      </c>
      <c r="O7" s="23">
        <v>0.52279100000000001</v>
      </c>
      <c r="P7" s="23">
        <v>0.52204600000000001</v>
      </c>
      <c r="Q7" s="23">
        <v>0.52150799999999997</v>
      </c>
      <c r="R7" s="23">
        <v>0.52114799999999994</v>
      </c>
      <c r="S7" s="23">
        <v>0.52089399999999997</v>
      </c>
      <c r="T7" s="23">
        <v>0.52074799999999999</v>
      </c>
      <c r="U7" s="23">
        <v>0.52062200000000003</v>
      </c>
      <c r="V7" s="23">
        <v>0.52058000000000004</v>
      </c>
      <c r="W7" s="23">
        <v>0.52058800000000005</v>
      </c>
      <c r="X7" s="23">
        <v>0.52067099999999999</v>
      </c>
      <c r="Y7" s="23">
        <v>0.52073100000000005</v>
      </c>
      <c r="Z7" s="23">
        <v>0.520845</v>
      </c>
      <c r="AA7" s="23">
        <v>0.52103500000000003</v>
      </c>
      <c r="AB7" s="23">
        <v>0.52131099999999997</v>
      </c>
      <c r="AC7" s="23">
        <v>0.52166199999999996</v>
      </c>
      <c r="AD7" s="23">
        <v>0.52208500000000002</v>
      </c>
      <c r="AE7" s="23">
        <v>0.52258800000000005</v>
      </c>
      <c r="AF7" s="23">
        <v>0.52321600000000001</v>
      </c>
      <c r="AG7" s="24">
        <v>0.52396100000000001</v>
      </c>
    </row>
    <row r="8" spans="1:33">
      <c r="A8" s="35" t="s">
        <v>7</v>
      </c>
      <c r="B8" s="35" t="s">
        <v>2</v>
      </c>
      <c r="C8" s="23">
        <v>0.58265</v>
      </c>
      <c r="D8" s="23">
        <v>0.59162099999999995</v>
      </c>
      <c r="E8" s="23">
        <v>0.57336399999999998</v>
      </c>
      <c r="F8" s="23">
        <v>0.62512100000000004</v>
      </c>
      <c r="G8" s="23">
        <v>0.58851200000000004</v>
      </c>
      <c r="H8" s="23">
        <v>0.57521699999999998</v>
      </c>
      <c r="I8" s="23">
        <v>0.56079800000000002</v>
      </c>
      <c r="J8" s="23">
        <v>0.54593000000000003</v>
      </c>
      <c r="K8" s="23">
        <v>0.53159599999999996</v>
      </c>
      <c r="L8" s="23">
        <v>0.51821399999999995</v>
      </c>
      <c r="M8" s="23">
        <v>0.50577000000000005</v>
      </c>
      <c r="N8" s="23">
        <v>0.49347299999999999</v>
      </c>
      <c r="O8" s="23">
        <v>0.48136899999999999</v>
      </c>
      <c r="P8" s="23">
        <v>0.46950999999999998</v>
      </c>
      <c r="Q8" s="23">
        <v>0.45796199999999998</v>
      </c>
      <c r="R8" s="23">
        <v>0.44664700000000002</v>
      </c>
      <c r="S8" s="23">
        <v>0.43568099999999998</v>
      </c>
      <c r="T8" s="23">
        <v>0.42527900000000002</v>
      </c>
      <c r="U8" s="23">
        <v>0.41536499999999998</v>
      </c>
      <c r="V8" s="23">
        <v>0.40590399999999999</v>
      </c>
      <c r="W8" s="23">
        <v>0.39694600000000002</v>
      </c>
      <c r="X8" s="23">
        <v>0.388372</v>
      </c>
      <c r="Y8" s="23">
        <v>0.37997999999999998</v>
      </c>
      <c r="Z8" s="23">
        <v>0.37183300000000002</v>
      </c>
      <c r="AA8" s="23">
        <v>0.36397499999999999</v>
      </c>
      <c r="AB8" s="23">
        <v>0.35637600000000003</v>
      </c>
      <c r="AC8" s="23">
        <v>0.34906700000000002</v>
      </c>
      <c r="AD8" s="23">
        <v>0.34184799999999999</v>
      </c>
      <c r="AE8" s="23">
        <v>0.33493699999999998</v>
      </c>
      <c r="AF8" s="23">
        <v>0.32811200000000001</v>
      </c>
      <c r="AG8" s="24">
        <v>0.32135000000000002</v>
      </c>
    </row>
    <row r="9" spans="1:33">
      <c r="A9" s="36"/>
      <c r="B9" s="38"/>
      <c r="AG9" s="26"/>
    </row>
    <row r="10" spans="1:33">
      <c r="A10" s="35" t="s">
        <v>12</v>
      </c>
      <c r="B10" s="35" t="s">
        <v>2</v>
      </c>
      <c r="C10" s="23">
        <v>4.9327699999999997</v>
      </c>
      <c r="D10" s="23">
        <v>4.8576639999999998</v>
      </c>
      <c r="E10" s="23">
        <v>4.7233340000000004</v>
      </c>
      <c r="F10" s="23">
        <v>4.6372249999999999</v>
      </c>
      <c r="G10" s="23">
        <v>4.6542320000000004</v>
      </c>
      <c r="H10" s="23">
        <v>4.6637909999999998</v>
      </c>
      <c r="I10" s="23">
        <v>4.6849540000000003</v>
      </c>
      <c r="J10" s="23">
        <v>4.7205279999999998</v>
      </c>
      <c r="K10" s="23">
        <v>4.7667299999999999</v>
      </c>
      <c r="L10" s="23">
        <v>4.8255689999999998</v>
      </c>
      <c r="M10" s="23">
        <v>4.8416040000000002</v>
      </c>
      <c r="N10" s="23">
        <v>4.8762980000000002</v>
      </c>
      <c r="O10" s="23">
        <v>4.9191880000000001</v>
      </c>
      <c r="P10" s="23">
        <v>4.9685170000000003</v>
      </c>
      <c r="Q10" s="23">
        <v>5.0203620000000004</v>
      </c>
      <c r="R10" s="23">
        <v>5.0758049999999999</v>
      </c>
      <c r="S10" s="23">
        <v>5.1300140000000001</v>
      </c>
      <c r="T10" s="23">
        <v>5.1883210000000002</v>
      </c>
      <c r="U10" s="23">
        <v>5.2452899999999998</v>
      </c>
      <c r="V10" s="23">
        <v>5.3027610000000003</v>
      </c>
      <c r="W10" s="23">
        <v>5.3624179999999999</v>
      </c>
      <c r="X10" s="23">
        <v>5.4231930000000004</v>
      </c>
      <c r="Y10" s="23">
        <v>5.4834750000000003</v>
      </c>
      <c r="Z10" s="23">
        <v>5.5448120000000003</v>
      </c>
      <c r="AA10" s="23">
        <v>5.6071330000000001</v>
      </c>
      <c r="AB10" s="23">
        <v>5.6684169999999998</v>
      </c>
      <c r="AC10" s="23">
        <v>5.7344439999999999</v>
      </c>
      <c r="AD10" s="23">
        <v>5.8046540000000002</v>
      </c>
      <c r="AE10" s="23">
        <v>5.8761080000000003</v>
      </c>
      <c r="AF10" s="23">
        <v>5.9500549999999999</v>
      </c>
      <c r="AG10" s="24">
        <v>6.0277190000000003</v>
      </c>
    </row>
    <row r="11" spans="1:33">
      <c r="A11" s="35" t="s">
        <v>12</v>
      </c>
      <c r="B11" s="35" t="s">
        <v>3</v>
      </c>
      <c r="C11" s="23">
        <v>4.5386499999999996</v>
      </c>
      <c r="D11" s="23">
        <v>4.5014099999999999</v>
      </c>
      <c r="E11" s="23">
        <v>4.5339900000000002</v>
      </c>
      <c r="F11" s="23">
        <v>4.4664970000000004</v>
      </c>
      <c r="G11" s="23">
        <v>4.5082180000000003</v>
      </c>
      <c r="H11" s="23">
        <v>4.5191140000000001</v>
      </c>
      <c r="I11" s="23">
        <v>4.5481509999999998</v>
      </c>
      <c r="J11" s="23">
        <v>4.5823879999999999</v>
      </c>
      <c r="K11" s="23">
        <v>4.6234840000000004</v>
      </c>
      <c r="L11" s="23">
        <v>4.6753869999999997</v>
      </c>
      <c r="M11" s="23">
        <v>4.7208079999999999</v>
      </c>
      <c r="N11" s="23">
        <v>4.7659450000000003</v>
      </c>
      <c r="O11" s="23">
        <v>4.809901</v>
      </c>
      <c r="P11" s="23">
        <v>4.8585000000000003</v>
      </c>
      <c r="Q11" s="23">
        <v>4.9090780000000001</v>
      </c>
      <c r="R11" s="23">
        <v>4.9657289999999996</v>
      </c>
      <c r="S11" s="23">
        <v>5.0226100000000002</v>
      </c>
      <c r="T11" s="23">
        <v>5.0782759999999998</v>
      </c>
      <c r="U11" s="23">
        <v>5.1292660000000003</v>
      </c>
      <c r="V11" s="23">
        <v>5.1812649999999998</v>
      </c>
      <c r="W11" s="23">
        <v>5.2234449999999999</v>
      </c>
      <c r="X11" s="23">
        <v>5.2672210000000002</v>
      </c>
      <c r="Y11" s="23">
        <v>5.3141569999999998</v>
      </c>
      <c r="Z11" s="23">
        <v>5.3642539999999999</v>
      </c>
      <c r="AA11" s="23">
        <v>5.4154669999999996</v>
      </c>
      <c r="AB11" s="23">
        <v>5.4655589999999998</v>
      </c>
      <c r="AC11" s="23">
        <v>5.5190650000000003</v>
      </c>
      <c r="AD11" s="23">
        <v>5.5720000000000001</v>
      </c>
      <c r="AE11" s="23">
        <v>5.6241479999999999</v>
      </c>
      <c r="AF11" s="23">
        <v>5.6737460000000004</v>
      </c>
      <c r="AG11" s="24">
        <v>5.7227519999999998</v>
      </c>
    </row>
    <row r="12" spans="1:33">
      <c r="A12" s="35" t="s">
        <v>12</v>
      </c>
      <c r="B12" s="35" t="s">
        <v>4</v>
      </c>
      <c r="C12" s="23">
        <v>3.3126000000000002</v>
      </c>
      <c r="D12" s="23">
        <v>3.3284069999999999</v>
      </c>
      <c r="E12" s="23">
        <v>3.385265</v>
      </c>
      <c r="F12" s="23">
        <v>3.3776600000000001</v>
      </c>
      <c r="G12" s="23">
        <v>3.4527600000000001</v>
      </c>
      <c r="H12" s="23">
        <v>3.61002</v>
      </c>
      <c r="I12" s="23">
        <v>3.6972330000000002</v>
      </c>
      <c r="J12" s="23">
        <v>3.7913939999999999</v>
      </c>
      <c r="K12" s="23">
        <v>3.849024</v>
      </c>
      <c r="L12" s="23">
        <v>3.9125420000000002</v>
      </c>
      <c r="M12" s="23">
        <v>3.9508169999999998</v>
      </c>
      <c r="N12" s="23">
        <v>3.984251</v>
      </c>
      <c r="O12" s="23">
        <v>4.0290860000000004</v>
      </c>
      <c r="P12" s="23">
        <v>4.0436129999999997</v>
      </c>
      <c r="Q12" s="23">
        <v>4.0505810000000002</v>
      </c>
      <c r="R12" s="23">
        <v>4.0466300000000004</v>
      </c>
      <c r="S12" s="23">
        <v>4.0467940000000002</v>
      </c>
      <c r="T12" s="23">
        <v>4.011088</v>
      </c>
      <c r="U12" s="23">
        <v>3.9911789999999998</v>
      </c>
      <c r="V12" s="23">
        <v>3.973284</v>
      </c>
      <c r="W12" s="23">
        <v>3.9601299999999999</v>
      </c>
      <c r="X12" s="23">
        <v>3.9474740000000001</v>
      </c>
      <c r="Y12" s="23">
        <v>3.932782</v>
      </c>
      <c r="Z12" s="23">
        <v>3.9180359999999999</v>
      </c>
      <c r="AA12" s="23">
        <v>3.9080170000000001</v>
      </c>
      <c r="AB12" s="23">
        <v>3.895705</v>
      </c>
      <c r="AC12" s="23">
        <v>3.8840080000000001</v>
      </c>
      <c r="AD12" s="23">
        <v>3.8827989999999999</v>
      </c>
      <c r="AE12" s="23">
        <v>3.886371</v>
      </c>
      <c r="AF12" s="23">
        <v>3.8945530000000002</v>
      </c>
      <c r="AG12" s="24">
        <v>3.9056709999999999</v>
      </c>
    </row>
    <row r="13" spans="1:33">
      <c r="A13" s="36"/>
      <c r="B13" s="38"/>
      <c r="AG13" s="26"/>
    </row>
    <row r="14" spans="1:33">
      <c r="A14" s="35" t="s">
        <v>10</v>
      </c>
      <c r="B14" s="35" t="s">
        <v>8</v>
      </c>
      <c r="C14" s="23">
        <v>16.790690999999999</v>
      </c>
      <c r="D14" s="23">
        <v>16.311831999999999</v>
      </c>
      <c r="E14" s="23">
        <v>16.266157</v>
      </c>
      <c r="F14" s="23">
        <v>15.85637</v>
      </c>
      <c r="G14" s="23">
        <v>15.503804000000001</v>
      </c>
      <c r="H14" s="23">
        <v>15.392804</v>
      </c>
      <c r="I14" s="23">
        <v>15.299993000000001</v>
      </c>
      <c r="J14" s="23">
        <v>15.206243000000001</v>
      </c>
      <c r="K14" s="23">
        <v>15.107569</v>
      </c>
      <c r="L14" s="23">
        <v>14.993161000000001</v>
      </c>
      <c r="M14" s="23">
        <v>14.882626999999999</v>
      </c>
      <c r="N14" s="23">
        <v>14.694864000000001</v>
      </c>
      <c r="O14" s="23">
        <v>14.483537999999999</v>
      </c>
      <c r="P14" s="23">
        <v>14.290543</v>
      </c>
      <c r="Q14" s="23">
        <v>14.067508999999999</v>
      </c>
      <c r="R14" s="23">
        <v>13.855734</v>
      </c>
      <c r="S14" s="23">
        <v>13.662796</v>
      </c>
      <c r="T14" s="23">
        <v>13.469035999999999</v>
      </c>
      <c r="U14" s="23">
        <v>13.311864</v>
      </c>
      <c r="V14" s="23">
        <v>13.175001</v>
      </c>
      <c r="W14" s="23">
        <v>13.056779000000001</v>
      </c>
      <c r="X14" s="23">
        <v>12.956735999999999</v>
      </c>
      <c r="Y14" s="23">
        <v>12.871323</v>
      </c>
      <c r="Z14" s="23">
        <v>12.795356</v>
      </c>
      <c r="AA14" s="23">
        <v>12.736922</v>
      </c>
      <c r="AB14" s="23">
        <v>12.691291</v>
      </c>
      <c r="AC14" s="23">
        <v>12.657804</v>
      </c>
      <c r="AD14" s="23">
        <v>12.638941000000001</v>
      </c>
      <c r="AE14" s="23">
        <v>12.633884</v>
      </c>
      <c r="AF14" s="23">
        <v>12.640815</v>
      </c>
      <c r="AG14" s="24">
        <v>12.642814</v>
      </c>
    </row>
    <row r="15" spans="1:33">
      <c r="A15" s="37" t="s">
        <v>11</v>
      </c>
      <c r="B15" s="37" t="s">
        <v>8</v>
      </c>
      <c r="C15" s="30">
        <v>5.8182999999999998</v>
      </c>
      <c r="D15" s="30">
        <v>5.9079040000000003</v>
      </c>
      <c r="E15" s="30">
        <v>5.7466179999999998</v>
      </c>
      <c r="F15" s="30">
        <v>6.1361220000000003</v>
      </c>
      <c r="G15" s="30">
        <v>6.5483169999999999</v>
      </c>
      <c r="H15" s="30">
        <v>6.7807490000000001</v>
      </c>
      <c r="I15" s="30">
        <v>6.9093020000000003</v>
      </c>
      <c r="J15" s="30">
        <v>7.0252039999999996</v>
      </c>
      <c r="K15" s="30">
        <v>7.1267469999999999</v>
      </c>
      <c r="L15" s="30">
        <v>7.2184470000000003</v>
      </c>
      <c r="M15" s="30">
        <v>7.2811469999999998</v>
      </c>
      <c r="N15" s="30">
        <v>7.3389430000000004</v>
      </c>
      <c r="O15" s="30">
        <v>7.4075350000000002</v>
      </c>
      <c r="P15" s="30">
        <v>7.4498259999999998</v>
      </c>
      <c r="Q15" s="30">
        <v>7.482259</v>
      </c>
      <c r="R15" s="30">
        <v>7.5187059999999999</v>
      </c>
      <c r="S15" s="30">
        <v>7.5427670000000004</v>
      </c>
      <c r="T15" s="30">
        <v>7.5542610000000003</v>
      </c>
      <c r="U15" s="30">
        <v>7.5600420000000002</v>
      </c>
      <c r="V15" s="30">
        <v>7.5743400000000003</v>
      </c>
      <c r="W15" s="30">
        <v>7.6126529999999999</v>
      </c>
      <c r="X15" s="30">
        <v>7.634093</v>
      </c>
      <c r="Y15" s="30">
        <v>7.6464119999999998</v>
      </c>
      <c r="Z15" s="30">
        <v>7.6685480000000004</v>
      </c>
      <c r="AA15" s="30">
        <v>7.7002139999999999</v>
      </c>
      <c r="AB15" s="30">
        <v>7.7270149999999997</v>
      </c>
      <c r="AC15" s="30">
        <v>7.7506810000000002</v>
      </c>
      <c r="AD15" s="30">
        <v>7.7802220000000002</v>
      </c>
      <c r="AE15" s="30">
        <v>7.8174149999999996</v>
      </c>
      <c r="AF15" s="30">
        <v>7.8595059999999997</v>
      </c>
      <c r="AG15" s="31">
        <v>7.8999300000000003</v>
      </c>
    </row>
    <row r="16" spans="1:33">
      <c r="A16" s="181" t="s">
        <v>45</v>
      </c>
      <c r="B16" s="182"/>
      <c r="C16" s="153">
        <v>2654.1127929999998</v>
      </c>
      <c r="D16" s="154">
        <v>2629.399414</v>
      </c>
      <c r="E16" s="154">
        <v>2658.2404790000001</v>
      </c>
      <c r="F16" s="154">
        <v>2639.006836</v>
      </c>
      <c r="G16" s="154">
        <v>2642.4887699999999</v>
      </c>
      <c r="H16" s="154">
        <v>2675.3403320000002</v>
      </c>
      <c r="I16" s="154">
        <v>2713.5439449999999</v>
      </c>
      <c r="J16" s="154">
        <v>2753.0205080000001</v>
      </c>
      <c r="K16" s="154">
        <v>2791.3168949999999</v>
      </c>
      <c r="L16" s="154">
        <v>2830.5129390000002</v>
      </c>
      <c r="M16" s="154">
        <v>2870.2790530000002</v>
      </c>
      <c r="N16" s="154">
        <v>2910.5966800000001</v>
      </c>
      <c r="O16" s="154">
        <v>2952.3718260000001</v>
      </c>
      <c r="P16" s="154">
        <v>2996.2966310000002</v>
      </c>
      <c r="Q16" s="154">
        <v>3041.6708979999999</v>
      </c>
      <c r="R16" s="154">
        <v>3089.2778320000002</v>
      </c>
      <c r="S16" s="154">
        <v>3136.328125</v>
      </c>
      <c r="T16" s="154">
        <v>3183.977539</v>
      </c>
      <c r="U16" s="154">
        <v>3231.4826659999999</v>
      </c>
      <c r="V16" s="154">
        <v>3277.4265140000002</v>
      </c>
      <c r="W16" s="154">
        <v>3323.0615229999999</v>
      </c>
      <c r="X16" s="154">
        <v>3368.1545409999999</v>
      </c>
      <c r="Y16" s="154">
        <v>3411.9064939999998</v>
      </c>
      <c r="Z16" s="154">
        <v>3452.7216800000001</v>
      </c>
      <c r="AA16" s="154">
        <v>3492.890625</v>
      </c>
      <c r="AB16" s="154">
        <v>3531.7141109999998</v>
      </c>
      <c r="AC16" s="154">
        <v>3569.3046880000002</v>
      </c>
      <c r="AD16" s="154">
        <v>3606.6748050000001</v>
      </c>
      <c r="AE16" s="154">
        <v>3644.2150879999999</v>
      </c>
      <c r="AF16" s="154">
        <v>3681.5187989999999</v>
      </c>
      <c r="AG16" s="155">
        <v>3718.7785640000002</v>
      </c>
    </row>
    <row r="17" spans="1:33" ht="16.5" customHeight="1">
      <c r="A17" s="9"/>
      <c r="B17" s="9"/>
    </row>
    <row r="18" spans="1:33">
      <c r="A18" s="39" t="s">
        <v>26</v>
      </c>
    </row>
    <row r="19" spans="1:33">
      <c r="A19" s="40"/>
      <c r="B19" s="20">
        <v>2010</v>
      </c>
      <c r="C19" s="20">
        <v>2011</v>
      </c>
      <c r="D19" s="20">
        <v>2012</v>
      </c>
      <c r="E19" s="20">
        <v>2013</v>
      </c>
      <c r="F19" s="20">
        <v>2014</v>
      </c>
      <c r="G19" s="20">
        <v>2015</v>
      </c>
      <c r="H19" s="20">
        <v>2016</v>
      </c>
      <c r="I19" s="20">
        <v>2017</v>
      </c>
      <c r="J19" s="20">
        <v>2018</v>
      </c>
      <c r="K19" s="20">
        <v>2019</v>
      </c>
      <c r="L19" s="20">
        <v>2020</v>
      </c>
      <c r="M19" s="20">
        <v>2021</v>
      </c>
      <c r="N19" s="20">
        <v>2022</v>
      </c>
      <c r="O19" s="20">
        <v>2023</v>
      </c>
      <c r="P19" s="20">
        <v>2024</v>
      </c>
      <c r="Q19" s="20">
        <v>2025</v>
      </c>
      <c r="R19" s="20">
        <v>2026</v>
      </c>
      <c r="S19" s="20">
        <v>2027</v>
      </c>
      <c r="T19" s="20">
        <v>2028</v>
      </c>
      <c r="U19" s="20">
        <v>2029</v>
      </c>
      <c r="V19" s="20">
        <v>2030</v>
      </c>
      <c r="W19" s="20">
        <v>2031</v>
      </c>
      <c r="X19" s="20">
        <v>2032</v>
      </c>
      <c r="Y19" s="20">
        <v>2033</v>
      </c>
      <c r="Z19" s="20">
        <v>2034</v>
      </c>
      <c r="AA19" s="20">
        <v>2035</v>
      </c>
      <c r="AB19" s="20">
        <v>2036</v>
      </c>
      <c r="AC19" s="20">
        <v>2037</v>
      </c>
      <c r="AD19" s="20">
        <v>2038</v>
      </c>
      <c r="AE19" s="20">
        <v>2039</v>
      </c>
      <c r="AF19" s="21">
        <v>2040</v>
      </c>
    </row>
    <row r="20" spans="1:33">
      <c r="A20" s="27" t="s">
        <v>16</v>
      </c>
      <c r="B20" s="41">
        <v>310233</v>
      </c>
      <c r="C20" s="42">
        <v>313232</v>
      </c>
      <c r="D20" s="42">
        <v>316266</v>
      </c>
      <c r="E20" s="42">
        <v>319330</v>
      </c>
      <c r="F20" s="42">
        <v>322423</v>
      </c>
      <c r="G20" s="42">
        <v>325540</v>
      </c>
      <c r="H20" s="42">
        <v>328678</v>
      </c>
      <c r="I20" s="42">
        <v>331833</v>
      </c>
      <c r="J20" s="42">
        <v>335005</v>
      </c>
      <c r="K20" s="42">
        <v>338190</v>
      </c>
      <c r="L20" s="42">
        <v>341387</v>
      </c>
      <c r="M20" s="42">
        <v>344592</v>
      </c>
      <c r="N20" s="42">
        <v>347803</v>
      </c>
      <c r="O20" s="42">
        <v>351018</v>
      </c>
      <c r="P20" s="42">
        <v>354235</v>
      </c>
      <c r="Q20" s="42">
        <v>357452</v>
      </c>
      <c r="R20" s="42">
        <v>360667</v>
      </c>
      <c r="S20" s="42">
        <v>363880</v>
      </c>
      <c r="T20" s="42">
        <v>367090</v>
      </c>
      <c r="U20" s="42">
        <v>370298</v>
      </c>
      <c r="V20" s="42">
        <v>373504</v>
      </c>
      <c r="W20" s="42">
        <v>376708</v>
      </c>
      <c r="X20" s="42">
        <v>379912</v>
      </c>
      <c r="Y20" s="42">
        <v>383117</v>
      </c>
      <c r="Z20" s="42">
        <v>386323</v>
      </c>
      <c r="AA20" s="42">
        <v>389531</v>
      </c>
      <c r="AB20" s="42">
        <v>392743</v>
      </c>
      <c r="AC20" s="42">
        <v>395961</v>
      </c>
      <c r="AD20" s="42">
        <v>399184</v>
      </c>
      <c r="AE20" s="42">
        <v>402415</v>
      </c>
      <c r="AF20" s="43">
        <v>405655</v>
      </c>
    </row>
    <row r="22" spans="1:33">
      <c r="A22" s="10" t="s">
        <v>24</v>
      </c>
    </row>
    <row r="23" spans="1:33">
      <c r="A23" s="34" t="s">
        <v>0</v>
      </c>
      <c r="B23" s="34" t="s">
        <v>1</v>
      </c>
      <c r="C23" s="32">
        <v>2010</v>
      </c>
      <c r="D23" s="32">
        <v>2011</v>
      </c>
      <c r="E23" s="32">
        <v>2012</v>
      </c>
      <c r="F23" s="32">
        <v>2013</v>
      </c>
      <c r="G23" s="32">
        <v>2014</v>
      </c>
      <c r="H23" s="32">
        <v>2015</v>
      </c>
      <c r="I23" s="32">
        <v>2016</v>
      </c>
      <c r="J23" s="32">
        <v>2017</v>
      </c>
      <c r="K23" s="32">
        <v>2018</v>
      </c>
      <c r="L23" s="32">
        <v>2019</v>
      </c>
      <c r="M23" s="32">
        <v>2020</v>
      </c>
      <c r="N23" s="32">
        <v>2021</v>
      </c>
      <c r="O23" s="32">
        <v>2022</v>
      </c>
      <c r="P23" s="32">
        <v>2023</v>
      </c>
      <c r="Q23" s="32">
        <v>2024</v>
      </c>
      <c r="R23" s="32">
        <v>2025</v>
      </c>
      <c r="S23" s="32">
        <v>2026</v>
      </c>
      <c r="T23" s="32">
        <v>2027</v>
      </c>
      <c r="U23" s="32">
        <v>2028</v>
      </c>
      <c r="V23" s="32">
        <v>2029</v>
      </c>
      <c r="W23" s="32">
        <v>2030</v>
      </c>
      <c r="X23" s="32">
        <v>2031</v>
      </c>
      <c r="Y23" s="32">
        <v>2032</v>
      </c>
      <c r="Z23" s="32">
        <v>2033</v>
      </c>
      <c r="AA23" s="32">
        <v>2034</v>
      </c>
      <c r="AB23" s="32">
        <v>2035</v>
      </c>
      <c r="AC23" s="32">
        <v>2036</v>
      </c>
      <c r="AD23" s="32">
        <v>2037</v>
      </c>
      <c r="AE23" s="32">
        <v>2038</v>
      </c>
      <c r="AF23" s="32">
        <v>2039</v>
      </c>
      <c r="AG23" s="33">
        <v>2040</v>
      </c>
    </row>
    <row r="24" spans="1:33">
      <c r="A24" s="35" t="s">
        <v>13</v>
      </c>
      <c r="B24" s="35" t="s">
        <v>2</v>
      </c>
      <c r="C24" s="44">
        <f t="shared" ref="C24:AG24" si="0">C3/B$20*1000000</f>
        <v>15.770469292435042</v>
      </c>
      <c r="D24" s="45">
        <f t="shared" si="0"/>
        <v>15.420378505388976</v>
      </c>
      <c r="E24" s="45">
        <f t="shared" si="0"/>
        <v>14.209225778300544</v>
      </c>
      <c r="F24" s="45">
        <f t="shared" si="0"/>
        <v>15.431118278896438</v>
      </c>
      <c r="G24" s="45">
        <f t="shared" si="0"/>
        <v>14.813598905785257</v>
      </c>
      <c r="H24" s="45">
        <f t="shared" si="0"/>
        <v>14.619810161577686</v>
      </c>
      <c r="I24" s="45">
        <f t="shared" si="0"/>
        <v>14.399290490997268</v>
      </c>
      <c r="J24" s="45">
        <f t="shared" si="0"/>
        <v>14.164359783385015</v>
      </c>
      <c r="K24" s="45">
        <f t="shared" si="0"/>
        <v>13.924947388844942</v>
      </c>
      <c r="L24" s="45">
        <f t="shared" si="0"/>
        <v>13.721606197699519</v>
      </c>
      <c r="M24" s="45">
        <f t="shared" si="0"/>
        <v>13.54560366973552</v>
      </c>
      <c r="N24" s="45">
        <f t="shared" si="0"/>
        <v>13.373194966801318</v>
      </c>
      <c r="O24" s="45">
        <f t="shared" si="0"/>
        <v>13.194089757707667</v>
      </c>
      <c r="P24" s="45">
        <f t="shared" si="0"/>
        <v>13.014717193990052</v>
      </c>
      <c r="Q24" s="45">
        <f t="shared" si="0"/>
        <v>12.847488249326013</v>
      </c>
      <c r="R24" s="45">
        <f t="shared" si="0"/>
        <v>12.69471985049741</v>
      </c>
      <c r="S24" s="45">
        <f t="shared" si="0"/>
        <v>12.542666781269148</v>
      </c>
      <c r="T24" s="45">
        <f t="shared" si="0"/>
        <v>12.393198307134218</v>
      </c>
      <c r="U24" s="45">
        <f t="shared" si="0"/>
        <v>12.238472854068483</v>
      </c>
      <c r="V24" s="45">
        <f t="shared" si="0"/>
        <v>12.083124942613788</v>
      </c>
      <c r="W24" s="45">
        <f t="shared" si="0"/>
        <v>11.928431824023303</v>
      </c>
      <c r="X24" s="45">
        <f t="shared" si="0"/>
        <v>11.773718636185055</v>
      </c>
      <c r="Y24" s="45">
        <f t="shared" si="0"/>
        <v>11.615366190065068</v>
      </c>
      <c r="Z24" s="45">
        <f t="shared" si="0"/>
        <v>11.457625216317732</v>
      </c>
      <c r="AA24" s="45">
        <f t="shared" si="0"/>
        <v>11.299604217196491</v>
      </c>
      <c r="AB24" s="45">
        <f t="shared" si="0"/>
        <v>11.142597123207139</v>
      </c>
      <c r="AC24" s="45">
        <f t="shared" si="0"/>
        <v>10.986818351950257</v>
      </c>
      <c r="AD24" s="45">
        <f t="shared" si="0"/>
        <v>10.835751500779118</v>
      </c>
      <c r="AE24" s="45">
        <f t="shared" si="0"/>
        <v>10.68880766764199</v>
      </c>
      <c r="AF24" s="45">
        <f t="shared" si="0"/>
        <v>10.558383758060709</v>
      </c>
      <c r="AG24" s="46">
        <f t="shared" si="0"/>
        <v>10.433045321763569</v>
      </c>
    </row>
    <row r="25" spans="1:33">
      <c r="A25" s="35" t="s">
        <v>13</v>
      </c>
      <c r="B25" s="35" t="s">
        <v>3</v>
      </c>
      <c r="C25" s="22">
        <f t="shared" ref="C25:AG25" si="1">C4/B$20*1000000</f>
        <v>10.223863998994304</v>
      </c>
      <c r="D25" s="23">
        <f t="shared" si="1"/>
        <v>10.325001915513102</v>
      </c>
      <c r="E25" s="23">
        <f t="shared" si="1"/>
        <v>9.5586942636894268</v>
      </c>
      <c r="F25" s="23">
        <f t="shared" si="1"/>
        <v>10.466260608148312</v>
      </c>
      <c r="G25" s="23">
        <f t="shared" si="1"/>
        <v>10.328078331880791</v>
      </c>
      <c r="H25" s="23">
        <f t="shared" si="1"/>
        <v>10.436649874055416</v>
      </c>
      <c r="I25" s="23">
        <f t="shared" si="1"/>
        <v>10.357623570789649</v>
      </c>
      <c r="J25" s="23">
        <f t="shared" si="1"/>
        <v>10.246205169467775</v>
      </c>
      <c r="K25" s="23">
        <f t="shared" si="1"/>
        <v>10.122320562379667</v>
      </c>
      <c r="L25" s="23">
        <f t="shared" si="1"/>
        <v>10.031914012833022</v>
      </c>
      <c r="M25" s="23">
        <f t="shared" si="1"/>
        <v>9.9477455204796907</v>
      </c>
      <c r="N25" s="23">
        <f t="shared" si="1"/>
        <v>9.8758909086688025</v>
      </c>
      <c r="O25" s="23">
        <f t="shared" si="1"/>
        <v>9.7969798995408315</v>
      </c>
      <c r="P25" s="23">
        <f t="shared" si="1"/>
        <v>9.7158179922397139</v>
      </c>
      <c r="Q25" s="23">
        <f t="shared" si="1"/>
        <v>9.6465030276511357</v>
      </c>
      <c r="R25" s="23">
        <f t="shared" si="1"/>
        <v>9.5948966574533081</v>
      </c>
      <c r="S25" s="23">
        <f t="shared" si="1"/>
        <v>9.5423479275897147</v>
      </c>
      <c r="T25" s="23">
        <f t="shared" si="1"/>
        <v>9.4994751016818721</v>
      </c>
      <c r="U25" s="23">
        <f t="shared" si="1"/>
        <v>9.4560707183524482</v>
      </c>
      <c r="V25" s="23">
        <f t="shared" si="1"/>
        <v>9.415765140508455</v>
      </c>
      <c r="W25" s="23">
        <f t="shared" si="1"/>
        <v>9.3775300933858805</v>
      </c>
      <c r="X25" s="23">
        <f t="shared" si="1"/>
        <v>9.3433109995009396</v>
      </c>
      <c r="Y25" s="23">
        <f t="shared" si="1"/>
        <v>9.3147281475710155</v>
      </c>
      <c r="Z25" s="23">
        <f t="shared" si="1"/>
        <v>9.2899297081570378</v>
      </c>
      <c r="AA25" s="23">
        <f t="shared" si="1"/>
        <v>9.2575746202012308</v>
      </c>
      <c r="AB25" s="23">
        <f t="shared" si="1"/>
        <v>9.2182932808942031</v>
      </c>
      <c r="AC25" s="23">
        <f t="shared" si="1"/>
        <v>9.1745288903939723</v>
      </c>
      <c r="AD25" s="23">
        <f t="shared" si="1"/>
        <v>9.1330888648124446</v>
      </c>
      <c r="AE25" s="23">
        <f t="shared" si="1"/>
        <v>9.0954672531965208</v>
      </c>
      <c r="AF25" s="23">
        <f t="shared" si="1"/>
        <v>9.0834312836251137</v>
      </c>
      <c r="AG25" s="24">
        <f t="shared" si="1"/>
        <v>9.0791115603160311</v>
      </c>
    </row>
    <row r="26" spans="1:33">
      <c r="A26" s="35" t="s">
        <v>13</v>
      </c>
      <c r="B26" s="35" t="s">
        <v>4</v>
      </c>
      <c r="C26" s="22">
        <f t="shared" ref="C26:AG26" si="2">C5/B$20*1000000</f>
        <v>21.498228750648707</v>
      </c>
      <c r="D26" s="23">
        <f t="shared" si="2"/>
        <v>22.101752055984065</v>
      </c>
      <c r="E26" s="23">
        <f t="shared" si="2"/>
        <v>22.096001467119454</v>
      </c>
      <c r="F26" s="23">
        <f t="shared" si="2"/>
        <v>21.792678420442805</v>
      </c>
      <c r="G26" s="23">
        <f t="shared" si="2"/>
        <v>21.616268070205908</v>
      </c>
      <c r="H26" s="23">
        <f t="shared" si="2"/>
        <v>22.305378755298886</v>
      </c>
      <c r="I26" s="23">
        <f t="shared" si="2"/>
        <v>22.66747089856942</v>
      </c>
      <c r="J26" s="23">
        <f t="shared" si="2"/>
        <v>23.016294340828065</v>
      </c>
      <c r="K26" s="23">
        <f t="shared" si="2"/>
        <v>23.026068267637797</v>
      </c>
      <c r="L26" s="23">
        <f t="shared" si="2"/>
        <v>23.060548803926789</v>
      </c>
      <c r="M26" s="23">
        <f t="shared" si="2"/>
        <v>23.01446745189477</v>
      </c>
      <c r="N26" s="23">
        <f t="shared" si="2"/>
        <v>22.934107582300229</v>
      </c>
      <c r="O26" s="23">
        <f t="shared" si="2"/>
        <v>22.901478710649418</v>
      </c>
      <c r="P26" s="23">
        <f t="shared" si="2"/>
        <v>22.735064868468285</v>
      </c>
      <c r="Q26" s="23">
        <f t="shared" si="2"/>
        <v>22.578573545809988</v>
      </c>
      <c r="R26" s="23">
        <f t="shared" si="2"/>
        <v>22.372282152568737</v>
      </c>
      <c r="S26" s="23">
        <f t="shared" si="2"/>
        <v>22.156454568895963</v>
      </c>
      <c r="T26" s="23">
        <f t="shared" si="2"/>
        <v>21.922155655710672</v>
      </c>
      <c r="U26" s="23">
        <f t="shared" si="2"/>
        <v>21.69874145304966</v>
      </c>
      <c r="V26" s="23">
        <f t="shared" si="2"/>
        <v>21.503864455114527</v>
      </c>
      <c r="W26" s="23">
        <f t="shared" si="2"/>
        <v>21.334593471555859</v>
      </c>
      <c r="X26" s="23">
        <f t="shared" si="2"/>
        <v>21.180213852639181</v>
      </c>
      <c r="Y26" s="23">
        <f t="shared" si="2"/>
        <v>21.027953841942345</v>
      </c>
      <c r="Z26" s="23">
        <f t="shared" si="2"/>
        <v>20.866518583096024</v>
      </c>
      <c r="AA26" s="23">
        <f t="shared" si="2"/>
        <v>20.711570369871843</v>
      </c>
      <c r="AB26" s="23">
        <f t="shared" si="2"/>
        <v>20.57679363131561</v>
      </c>
      <c r="AC26" s="23">
        <f t="shared" si="2"/>
        <v>20.437535487583485</v>
      </c>
      <c r="AD26" s="23">
        <f t="shared" si="2"/>
        <v>20.284212334043001</v>
      </c>
      <c r="AE26" s="23">
        <f t="shared" si="2"/>
        <v>20.145664655898031</v>
      </c>
      <c r="AF26" s="23">
        <f t="shared" si="2"/>
        <v>20.040888137867626</v>
      </c>
      <c r="AG26" s="24">
        <f t="shared" si="2"/>
        <v>19.918903994773881</v>
      </c>
    </row>
    <row r="27" spans="1:33">
      <c r="A27" s="35"/>
      <c r="B27" s="35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</row>
    <row r="28" spans="1:33">
      <c r="A28" s="35" t="s">
        <v>6</v>
      </c>
      <c r="B28" s="35" t="s">
        <v>2</v>
      </c>
      <c r="C28" s="22">
        <f t="shared" ref="C28:AG28" si="3">C7/B$20*1000000</f>
        <v>1.7088768764122451</v>
      </c>
      <c r="D28" s="23">
        <f t="shared" si="3"/>
        <v>1.6908266077539971</v>
      </c>
      <c r="E28" s="23">
        <f t="shared" si="3"/>
        <v>1.6264125767550102</v>
      </c>
      <c r="F28" s="23">
        <f t="shared" si="3"/>
        <v>1.7005386277518553</v>
      </c>
      <c r="G28" s="23">
        <f t="shared" si="3"/>
        <v>1.6546958498618276</v>
      </c>
      <c r="H28" s="23">
        <f t="shared" si="3"/>
        <v>1.6364194876205687</v>
      </c>
      <c r="I28" s="23">
        <f t="shared" si="3"/>
        <v>1.6177565885152034</v>
      </c>
      <c r="J28" s="23">
        <f t="shared" si="3"/>
        <v>1.5960347524206453</v>
      </c>
      <c r="K28" s="23">
        <f t="shared" si="3"/>
        <v>1.574128744347099</v>
      </c>
      <c r="L28" s="23">
        <f t="shared" si="3"/>
        <v>1.5541441201691355</v>
      </c>
      <c r="M28" s="23">
        <f t="shared" si="3"/>
        <v>1.5365318538784429</v>
      </c>
      <c r="N28" s="23">
        <f t="shared" si="3"/>
        <v>1.5196464224358082</v>
      </c>
      <c r="O28" s="23">
        <f t="shared" si="3"/>
        <v>1.5031238948485206</v>
      </c>
      <c r="P28" s="23">
        <f t="shared" si="3"/>
        <v>1.4872342728862908</v>
      </c>
      <c r="Q28" s="23">
        <f t="shared" si="3"/>
        <v>1.47220912670967</v>
      </c>
      <c r="R28" s="23">
        <f t="shared" si="3"/>
        <v>1.4579523964056711</v>
      </c>
      <c r="S28" s="23">
        <f t="shared" si="3"/>
        <v>1.4442518999520333</v>
      </c>
      <c r="T28" s="23">
        <f t="shared" si="3"/>
        <v>1.4310981642299658</v>
      </c>
      <c r="U28" s="23">
        <f t="shared" si="3"/>
        <v>1.4182407583971235</v>
      </c>
      <c r="V28" s="23">
        <f t="shared" si="3"/>
        <v>1.405840701273029</v>
      </c>
      <c r="W28" s="23">
        <f t="shared" si="3"/>
        <v>1.3937949794379714</v>
      </c>
      <c r="X28" s="23">
        <f t="shared" si="3"/>
        <v>1.3821607186468035</v>
      </c>
      <c r="Y28" s="23">
        <f t="shared" si="3"/>
        <v>1.3706621533407737</v>
      </c>
      <c r="Z28" s="23">
        <f t="shared" si="3"/>
        <v>1.3594933140528873</v>
      </c>
      <c r="AA28" s="23">
        <f t="shared" si="3"/>
        <v>1.3487030282949761</v>
      </c>
      <c r="AB28" s="23">
        <f t="shared" si="3"/>
        <v>1.3383042684664377</v>
      </c>
      <c r="AC28" s="23">
        <f t="shared" si="3"/>
        <v>1.3282528269122555</v>
      </c>
      <c r="AD28" s="23">
        <f t="shared" si="3"/>
        <v>1.3185263195112651</v>
      </c>
      <c r="AE28" s="23">
        <f t="shared" si="3"/>
        <v>1.3091406469197164</v>
      </c>
      <c r="AF28" s="23">
        <f t="shared" si="3"/>
        <v>1.3001901022576197</v>
      </c>
      <c r="AG28" s="24">
        <f t="shared" si="3"/>
        <v>1.2916419124625604</v>
      </c>
    </row>
    <row r="29" spans="1:33">
      <c r="A29" s="35" t="s">
        <v>7</v>
      </c>
      <c r="B29" s="35" t="s">
        <v>2</v>
      </c>
      <c r="C29" s="22">
        <f t="shared" ref="C29:AG29" si="4">C8/B$20*1000000</f>
        <v>1.8781045214403367</v>
      </c>
      <c r="D29" s="23">
        <f t="shared" si="4"/>
        <v>1.8887629616386574</v>
      </c>
      <c r="E29" s="23">
        <f t="shared" si="4"/>
        <v>1.8129169749514649</v>
      </c>
      <c r="F29" s="23">
        <f t="shared" si="4"/>
        <v>1.9576018538815647</v>
      </c>
      <c r="G29" s="23">
        <f t="shared" si="4"/>
        <v>1.8252792139518583</v>
      </c>
      <c r="H29" s="23">
        <f t="shared" si="4"/>
        <v>1.7669625852429809</v>
      </c>
      <c r="I29" s="23">
        <f t="shared" si="4"/>
        <v>1.7062231119819398</v>
      </c>
      <c r="J29" s="23">
        <f t="shared" si="4"/>
        <v>1.645195022797612</v>
      </c>
      <c r="K29" s="23">
        <f t="shared" si="4"/>
        <v>1.5868300473127266</v>
      </c>
      <c r="L29" s="23">
        <f t="shared" si="4"/>
        <v>1.532316153641444</v>
      </c>
      <c r="M29" s="23">
        <f t="shared" si="4"/>
        <v>1.4815151133464368</v>
      </c>
      <c r="N29" s="23">
        <f t="shared" si="4"/>
        <v>1.4320500766123414</v>
      </c>
      <c r="O29" s="23">
        <f t="shared" si="4"/>
        <v>1.384027739841232</v>
      </c>
      <c r="P29" s="23">
        <f t="shared" si="4"/>
        <v>1.3375667344694573</v>
      </c>
      <c r="Q29" s="23">
        <f t="shared" si="4"/>
        <v>1.2928197383093143</v>
      </c>
      <c r="R29" s="23">
        <f t="shared" si="4"/>
        <v>1.2495300068260915</v>
      </c>
      <c r="S29" s="23">
        <f t="shared" si="4"/>
        <v>1.2079868687736888</v>
      </c>
      <c r="T29" s="23">
        <f t="shared" si="4"/>
        <v>1.1687341980872816</v>
      </c>
      <c r="U29" s="23">
        <f t="shared" si="4"/>
        <v>1.1315072598000488</v>
      </c>
      <c r="V29" s="23">
        <f t="shared" si="4"/>
        <v>1.096154988684789</v>
      </c>
      <c r="W29" s="23">
        <f t="shared" si="4"/>
        <v>1.0627623800548323</v>
      </c>
      <c r="X29" s="23">
        <f t="shared" si="4"/>
        <v>1.0309629739745372</v>
      </c>
      <c r="Y29" s="23">
        <f t="shared" si="4"/>
        <v>1.0001789888184631</v>
      </c>
      <c r="Z29" s="23">
        <f t="shared" si="4"/>
        <v>0.97054685644333194</v>
      </c>
      <c r="AA29" s="23">
        <f t="shared" si="4"/>
        <v>0.94215203340210141</v>
      </c>
      <c r="AB29" s="23">
        <f t="shared" si="4"/>
        <v>0.9148848230307729</v>
      </c>
      <c r="AC29" s="23">
        <f t="shared" si="4"/>
        <v>0.88879241641480566</v>
      </c>
      <c r="AD29" s="23">
        <f t="shared" si="4"/>
        <v>0.86333755092041897</v>
      </c>
      <c r="AE29" s="23">
        <f t="shared" si="4"/>
        <v>0.83905417050783593</v>
      </c>
      <c r="AF29" s="23">
        <f t="shared" si="4"/>
        <v>0.81535728041946753</v>
      </c>
      <c r="AG29" s="24">
        <f t="shared" si="4"/>
        <v>0.79217561721167007</v>
      </c>
    </row>
    <row r="30" spans="1:33">
      <c r="A30" s="36"/>
      <c r="B30" s="38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/>
    </row>
    <row r="31" spans="1:33">
      <c r="A31" s="35" t="s">
        <v>12</v>
      </c>
      <c r="B31" s="35" t="s">
        <v>2</v>
      </c>
      <c r="C31" s="22">
        <f t="shared" ref="C31:AG31" si="5">C10/B$20*1000000</f>
        <v>15.900210486956576</v>
      </c>
      <c r="D31" s="23">
        <f t="shared" si="5"/>
        <v>15.508198396077027</v>
      </c>
      <c r="E31" s="23">
        <f t="shared" si="5"/>
        <v>14.934687889308368</v>
      </c>
      <c r="F31" s="23">
        <f t="shared" si="5"/>
        <v>14.521733003476028</v>
      </c>
      <c r="G31" s="23">
        <f t="shared" si="5"/>
        <v>14.435173669372222</v>
      </c>
      <c r="H31" s="23">
        <f t="shared" si="5"/>
        <v>14.326322418136019</v>
      </c>
      <c r="I31" s="23">
        <f t="shared" si="5"/>
        <v>14.253932420180238</v>
      </c>
      <c r="J31" s="23">
        <f t="shared" si="5"/>
        <v>14.225613486301844</v>
      </c>
      <c r="K31" s="23">
        <f t="shared" si="5"/>
        <v>14.228832405486486</v>
      </c>
      <c r="L31" s="23">
        <f t="shared" si="5"/>
        <v>14.268810432005678</v>
      </c>
      <c r="M31" s="23">
        <f t="shared" si="5"/>
        <v>14.182156906970681</v>
      </c>
      <c r="N31" s="23">
        <f t="shared" si="5"/>
        <v>14.150932116822215</v>
      </c>
      <c r="O31" s="23">
        <f t="shared" si="5"/>
        <v>14.1436042817342</v>
      </c>
      <c r="P31" s="23">
        <f t="shared" si="5"/>
        <v>14.154593211744128</v>
      </c>
      <c r="Q31" s="23">
        <f t="shared" si="5"/>
        <v>14.172405324149224</v>
      </c>
      <c r="R31" s="23">
        <f t="shared" si="5"/>
        <v>14.199962512449224</v>
      </c>
      <c r="S31" s="23">
        <f t="shared" si="5"/>
        <v>14.223685560364547</v>
      </c>
      <c r="T31" s="23">
        <f t="shared" si="5"/>
        <v>14.258329669121689</v>
      </c>
      <c r="U31" s="23">
        <f t="shared" si="5"/>
        <v>14.288839249230433</v>
      </c>
      <c r="V31" s="23">
        <f t="shared" si="5"/>
        <v>14.320252877412248</v>
      </c>
      <c r="W31" s="23">
        <f t="shared" si="5"/>
        <v>14.357056417066483</v>
      </c>
      <c r="X31" s="23">
        <f t="shared" si="5"/>
        <v>14.396277753591642</v>
      </c>
      <c r="Y31" s="23">
        <f t="shared" si="5"/>
        <v>14.433539872391503</v>
      </c>
      <c r="Z31" s="23">
        <f t="shared" si="5"/>
        <v>14.472894703184668</v>
      </c>
      <c r="AA31" s="23">
        <f t="shared" si="5"/>
        <v>14.514106071862146</v>
      </c>
      <c r="AB31" s="23">
        <f t="shared" si="5"/>
        <v>14.551902159263319</v>
      </c>
      <c r="AC31" s="23">
        <f t="shared" si="5"/>
        <v>14.601008802193801</v>
      </c>
      <c r="AD31" s="23">
        <f t="shared" si="5"/>
        <v>14.659660926202328</v>
      </c>
      <c r="AE31" s="23">
        <f t="shared" si="5"/>
        <v>14.720299410798029</v>
      </c>
      <c r="AF31" s="23">
        <f t="shared" si="5"/>
        <v>14.785867823018524</v>
      </c>
      <c r="AG31" s="24">
        <f t="shared" si="5"/>
        <v>14.859225203682932</v>
      </c>
    </row>
    <row r="32" spans="1:33">
      <c r="A32" s="35" t="s">
        <v>12</v>
      </c>
      <c r="B32" s="35" t="s">
        <v>3</v>
      </c>
      <c r="C32" s="22">
        <f t="shared" ref="C32:AG32" si="6">C11/B$20*1000000</f>
        <v>14.629810497271404</v>
      </c>
      <c r="D32" s="23">
        <f t="shared" si="6"/>
        <v>14.370849721612094</v>
      </c>
      <c r="E32" s="23">
        <f t="shared" si="6"/>
        <v>14.336001973022709</v>
      </c>
      <c r="F32" s="23">
        <f t="shared" si="6"/>
        <v>13.987088591738955</v>
      </c>
      <c r="G32" s="23">
        <f t="shared" si="6"/>
        <v>13.98230895438601</v>
      </c>
      <c r="H32" s="23">
        <f t="shared" si="6"/>
        <v>13.881900841678442</v>
      </c>
      <c r="I32" s="23">
        <f t="shared" si="6"/>
        <v>13.837710464345042</v>
      </c>
      <c r="J32" s="23">
        <f t="shared" si="6"/>
        <v>13.809319748186589</v>
      </c>
      <c r="K32" s="23">
        <f t="shared" si="6"/>
        <v>13.801238787480784</v>
      </c>
      <c r="L32" s="23">
        <f t="shared" si="6"/>
        <v>13.824734616635618</v>
      </c>
      <c r="M32" s="23">
        <f t="shared" si="6"/>
        <v>13.828318008594353</v>
      </c>
      <c r="N32" s="23">
        <f t="shared" si="6"/>
        <v>13.830689627153271</v>
      </c>
      <c r="O32" s="23">
        <f t="shared" si="6"/>
        <v>13.829383300316559</v>
      </c>
      <c r="P32" s="23">
        <f t="shared" si="6"/>
        <v>13.841170538262995</v>
      </c>
      <c r="Q32" s="23">
        <f t="shared" si="6"/>
        <v>13.858252290146371</v>
      </c>
      <c r="R32" s="23">
        <f t="shared" si="6"/>
        <v>13.892016270716068</v>
      </c>
      <c r="S32" s="23">
        <f t="shared" si="6"/>
        <v>13.925892859618431</v>
      </c>
      <c r="T32" s="23">
        <f t="shared" si="6"/>
        <v>13.955908541277344</v>
      </c>
      <c r="U32" s="23">
        <f t="shared" si="6"/>
        <v>13.972775068784223</v>
      </c>
      <c r="V32" s="23">
        <f t="shared" si="6"/>
        <v>13.9921495660252</v>
      </c>
      <c r="W32" s="23">
        <f t="shared" si="6"/>
        <v>13.984977403187115</v>
      </c>
      <c r="X32" s="23">
        <f t="shared" si="6"/>
        <v>13.982238232264777</v>
      </c>
      <c r="Y32" s="23">
        <f t="shared" si="6"/>
        <v>13.987862978795089</v>
      </c>
      <c r="Z32" s="23">
        <f t="shared" si="6"/>
        <v>14.001607863916243</v>
      </c>
      <c r="AA32" s="23">
        <f t="shared" si="6"/>
        <v>14.017977184894505</v>
      </c>
      <c r="AB32" s="23">
        <f t="shared" si="6"/>
        <v>14.031127176014232</v>
      </c>
      <c r="AC32" s="23">
        <f t="shared" si="6"/>
        <v>14.052612013454091</v>
      </c>
      <c r="AD32" s="23">
        <f t="shared" si="6"/>
        <v>14.072092958649968</v>
      </c>
      <c r="AE32" s="23">
        <f t="shared" si="6"/>
        <v>14.089111788047616</v>
      </c>
      <c r="AF32" s="23">
        <f t="shared" si="6"/>
        <v>14.099240833467938</v>
      </c>
      <c r="AG32" s="24">
        <f t="shared" si="6"/>
        <v>14.107436121827661</v>
      </c>
    </row>
    <row r="33" spans="1:33">
      <c r="A33" s="35" t="s">
        <v>12</v>
      </c>
      <c r="B33" s="35" t="s">
        <v>4</v>
      </c>
      <c r="C33" s="22">
        <f t="shared" ref="C33:AG33" si="7">C12/B$20*1000000</f>
        <v>10.677780893715369</v>
      </c>
      <c r="D33" s="23">
        <f t="shared" si="7"/>
        <v>10.626012029422281</v>
      </c>
      <c r="E33" s="23">
        <f t="shared" si="7"/>
        <v>10.703853718072761</v>
      </c>
      <c r="F33" s="23">
        <f t="shared" si="7"/>
        <v>10.577333792628316</v>
      </c>
      <c r="G33" s="23">
        <f t="shared" si="7"/>
        <v>10.708789385372631</v>
      </c>
      <c r="H33" s="23">
        <f t="shared" si="7"/>
        <v>11.089328500337901</v>
      </c>
      <c r="I33" s="23">
        <f t="shared" si="7"/>
        <v>11.24879973712874</v>
      </c>
      <c r="J33" s="23">
        <f t="shared" si="7"/>
        <v>11.425608664599363</v>
      </c>
      <c r="K33" s="23">
        <f t="shared" si="7"/>
        <v>11.489452396232892</v>
      </c>
      <c r="L33" s="23">
        <f t="shared" si="7"/>
        <v>11.56906472692865</v>
      </c>
      <c r="M33" s="23">
        <f t="shared" si="7"/>
        <v>11.572839621895385</v>
      </c>
      <c r="N33" s="23">
        <f t="shared" si="7"/>
        <v>11.562227213632353</v>
      </c>
      <c r="O33" s="23">
        <f t="shared" si="7"/>
        <v>11.58439116396351</v>
      </c>
      <c r="P33" s="23">
        <f t="shared" si="7"/>
        <v>11.519674204741635</v>
      </c>
      <c r="Q33" s="23">
        <f t="shared" si="7"/>
        <v>11.434728358293224</v>
      </c>
      <c r="R33" s="23">
        <f t="shared" si="7"/>
        <v>11.320764746035833</v>
      </c>
      <c r="S33" s="23">
        <f t="shared" si="7"/>
        <v>11.22030571136256</v>
      </c>
      <c r="T33" s="23">
        <f t="shared" si="7"/>
        <v>11.023106518632517</v>
      </c>
      <c r="U33" s="23">
        <f t="shared" si="7"/>
        <v>10.872480863003624</v>
      </c>
      <c r="V33" s="23">
        <f t="shared" si="7"/>
        <v>10.729963434855172</v>
      </c>
      <c r="W33" s="23">
        <f t="shared" si="7"/>
        <v>10.602644148389308</v>
      </c>
      <c r="X33" s="23">
        <f t="shared" si="7"/>
        <v>10.478869575374031</v>
      </c>
      <c r="Y33" s="23">
        <f t="shared" si="7"/>
        <v>10.351823580197518</v>
      </c>
      <c r="Z33" s="23">
        <f t="shared" si="7"/>
        <v>10.226734913877484</v>
      </c>
      <c r="AA33" s="23">
        <f t="shared" si="7"/>
        <v>10.115931487382319</v>
      </c>
      <c r="AB33" s="23">
        <f t="shared" si="7"/>
        <v>10.001014039960877</v>
      </c>
      <c r="AC33" s="23">
        <f t="shared" si="7"/>
        <v>9.8894391497747893</v>
      </c>
      <c r="AD33" s="23">
        <f t="shared" si="7"/>
        <v>9.8060137235737859</v>
      </c>
      <c r="AE33" s="23">
        <f t="shared" si="7"/>
        <v>9.7357885085574587</v>
      </c>
      <c r="AF33" s="23">
        <f t="shared" si="7"/>
        <v>9.6779518656113712</v>
      </c>
      <c r="AG33" s="24">
        <f t="shared" si="7"/>
        <v>9.6280607905732705</v>
      </c>
    </row>
    <row r="34" spans="1:33">
      <c r="A34" s="36"/>
      <c r="B34" s="38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4"/>
    </row>
    <row r="35" spans="1:33">
      <c r="A35" s="35" t="s">
        <v>10</v>
      </c>
      <c r="B35" s="35" t="s">
        <v>8</v>
      </c>
      <c r="C35" s="22">
        <f t="shared" ref="C35:AG35" si="8">C14/B$20*1000000</f>
        <v>54.122839929988103</v>
      </c>
      <c r="D35" s="23">
        <f t="shared" si="8"/>
        <v>52.075879859018229</v>
      </c>
      <c r="E35" s="23">
        <f t="shared" si="8"/>
        <v>51.431886450013593</v>
      </c>
      <c r="F35" s="23">
        <f t="shared" si="8"/>
        <v>49.65512166097767</v>
      </c>
      <c r="G35" s="23">
        <f t="shared" si="8"/>
        <v>48.085291682045018</v>
      </c>
      <c r="H35" s="23">
        <f t="shared" si="8"/>
        <v>47.283909811390302</v>
      </c>
      <c r="I35" s="23">
        <f t="shared" si="8"/>
        <v>46.55009766397508</v>
      </c>
      <c r="J35" s="23">
        <f t="shared" si="8"/>
        <v>45.824987267691881</v>
      </c>
      <c r="K35" s="23">
        <f t="shared" si="8"/>
        <v>45.096547812719216</v>
      </c>
      <c r="L35" s="23">
        <f t="shared" si="8"/>
        <v>44.333543274490673</v>
      </c>
      <c r="M35" s="23">
        <f t="shared" si="8"/>
        <v>43.594592061209127</v>
      </c>
      <c r="N35" s="23">
        <f t="shared" si="8"/>
        <v>42.644240144866977</v>
      </c>
      <c r="O35" s="23">
        <f t="shared" si="8"/>
        <v>41.642935799863714</v>
      </c>
      <c r="P35" s="23">
        <f t="shared" si="8"/>
        <v>40.711709940800759</v>
      </c>
      <c r="Q35" s="23">
        <f t="shared" si="8"/>
        <v>39.712363261676565</v>
      </c>
      <c r="R35" s="23">
        <f t="shared" si="8"/>
        <v>38.762502377941658</v>
      </c>
      <c r="S35" s="23">
        <f t="shared" si="8"/>
        <v>37.88202413860985</v>
      </c>
      <c r="T35" s="23">
        <f t="shared" si="8"/>
        <v>37.015048917225457</v>
      </c>
      <c r="U35" s="23">
        <f t="shared" si="8"/>
        <v>36.26321610504236</v>
      </c>
      <c r="V35" s="23">
        <f t="shared" si="8"/>
        <v>35.579454925492435</v>
      </c>
      <c r="W35" s="23">
        <f t="shared" si="8"/>
        <v>34.957534591329676</v>
      </c>
      <c r="X35" s="23">
        <f t="shared" si="8"/>
        <v>34.394639880225533</v>
      </c>
      <c r="Y35" s="23">
        <f t="shared" si="8"/>
        <v>33.879748468066289</v>
      </c>
      <c r="Z35" s="23">
        <f t="shared" si="8"/>
        <v>33.398037675174947</v>
      </c>
      <c r="AA35" s="23">
        <f t="shared" si="8"/>
        <v>32.969618686953659</v>
      </c>
      <c r="AB35" s="23">
        <f t="shared" si="8"/>
        <v>32.580952478750085</v>
      </c>
      <c r="AC35" s="23">
        <f t="shared" si="8"/>
        <v>32.22922878319919</v>
      </c>
      <c r="AD35" s="23">
        <f t="shared" si="8"/>
        <v>31.919661279772509</v>
      </c>
      <c r="AE35" s="23">
        <f t="shared" si="8"/>
        <v>31.649274520020846</v>
      </c>
      <c r="AF35" s="23">
        <f t="shared" si="8"/>
        <v>31.412385224208837</v>
      </c>
      <c r="AG35" s="24">
        <f t="shared" si="8"/>
        <v>31.166419740912843</v>
      </c>
    </row>
    <row r="36" spans="1:33">
      <c r="A36" s="37" t="s">
        <v>11</v>
      </c>
      <c r="B36" s="37" t="s">
        <v>8</v>
      </c>
      <c r="C36" s="47">
        <f t="shared" ref="C36:AG36" si="9">C15/B$20*1000000</f>
        <v>18.754613467941837</v>
      </c>
      <c r="D36" s="30">
        <f t="shared" si="9"/>
        <v>18.861112530009706</v>
      </c>
      <c r="E36" s="30">
        <f t="shared" si="9"/>
        <v>18.170204827581845</v>
      </c>
      <c r="F36" s="30">
        <f t="shared" si="9"/>
        <v>19.215613941690414</v>
      </c>
      <c r="G36" s="30">
        <f t="shared" si="9"/>
        <v>20.309708054326151</v>
      </c>
      <c r="H36" s="30">
        <f t="shared" si="9"/>
        <v>20.829234502672481</v>
      </c>
      <c r="I36" s="30">
        <f t="shared" si="9"/>
        <v>21.021492159499573</v>
      </c>
      <c r="J36" s="30">
        <f t="shared" si="9"/>
        <v>21.170902230941465</v>
      </c>
      <c r="K36" s="30">
        <f t="shared" si="9"/>
        <v>21.273554126057817</v>
      </c>
      <c r="L36" s="30">
        <f t="shared" si="9"/>
        <v>21.344353765634704</v>
      </c>
      <c r="M36" s="30">
        <f t="shared" si="9"/>
        <v>21.328132002683169</v>
      </c>
      <c r="N36" s="30">
        <f t="shared" si="9"/>
        <v>21.29748514184891</v>
      </c>
      <c r="O36" s="30">
        <f t="shared" si="9"/>
        <v>21.298076784846593</v>
      </c>
      <c r="P36" s="30">
        <f t="shared" si="9"/>
        <v>21.223487114620905</v>
      </c>
      <c r="Q36" s="30">
        <f t="shared" si="9"/>
        <v>21.122302990952335</v>
      </c>
      <c r="R36" s="30">
        <f t="shared" si="9"/>
        <v>21.034169622774524</v>
      </c>
      <c r="S36" s="30">
        <f t="shared" si="9"/>
        <v>20.913382704821903</v>
      </c>
      <c r="T36" s="30">
        <f t="shared" si="9"/>
        <v>20.760308343409914</v>
      </c>
      <c r="U36" s="30">
        <f t="shared" si="9"/>
        <v>20.594519055272549</v>
      </c>
      <c r="V36" s="30">
        <f t="shared" si="9"/>
        <v>20.454714851281938</v>
      </c>
      <c r="W36" s="30">
        <f t="shared" si="9"/>
        <v>20.381717464873201</v>
      </c>
      <c r="X36" s="30">
        <f t="shared" si="9"/>
        <v>20.26527973921446</v>
      </c>
      <c r="Y36" s="30">
        <f t="shared" si="9"/>
        <v>20.126797784750149</v>
      </c>
      <c r="Z36" s="30">
        <f t="shared" si="9"/>
        <v>20.01620392725982</v>
      </c>
      <c r="AA36" s="30">
        <f t="shared" si="9"/>
        <v>19.932062030994789</v>
      </c>
      <c r="AB36" s="30">
        <f t="shared" si="9"/>
        <v>19.836713894401218</v>
      </c>
      <c r="AC36" s="30">
        <f t="shared" si="9"/>
        <v>19.734740020827871</v>
      </c>
      <c r="AD36" s="30">
        <f t="shared" si="9"/>
        <v>19.648960377410905</v>
      </c>
      <c r="AE36" s="30">
        <f t="shared" si="9"/>
        <v>19.583487815142888</v>
      </c>
      <c r="AF36" s="30">
        <f t="shared" si="9"/>
        <v>19.530847508169426</v>
      </c>
      <c r="AG36" s="31">
        <f t="shared" si="9"/>
        <v>19.474504196916101</v>
      </c>
    </row>
    <row r="37" spans="1:33">
      <c r="A37" s="181" t="s">
        <v>43</v>
      </c>
      <c r="B37" s="182"/>
      <c r="C37" s="156">
        <f t="shared" ref="C37" si="10">C16/B$20*1000000</f>
        <v>8555.2239542537372</v>
      </c>
      <c r="D37" s="157">
        <f t="shared" ref="D37" si="11">D16/C$20*1000000</f>
        <v>8394.4150469939214</v>
      </c>
      <c r="E37" s="157">
        <f t="shared" ref="E37" si="12">E16/D$20*1000000</f>
        <v>8405.0782537484265</v>
      </c>
      <c r="F37" s="157">
        <f t="shared" ref="F37" si="13">F16/E$20*1000000</f>
        <v>8264.1995302664964</v>
      </c>
      <c r="G37" s="157">
        <f t="shared" ref="G37" si="14">G16/F$20*1000000</f>
        <v>8195.7204355768663</v>
      </c>
      <c r="H37" s="157">
        <f t="shared" ref="H37" si="15">H16/G$20*1000000</f>
        <v>8218.1616145481366</v>
      </c>
      <c r="I37" s="157">
        <f t="shared" ref="I37" si="16">I16/H$20*1000000</f>
        <v>8255.9342122076923</v>
      </c>
      <c r="J37" s="157">
        <f t="shared" ref="J37" si="17">J16/I$20*1000000</f>
        <v>8296.4036367690987</v>
      </c>
      <c r="K37" s="157">
        <f t="shared" ref="K37" si="18">K16/J$20*1000000</f>
        <v>8332.1648781361473</v>
      </c>
      <c r="L37" s="157">
        <f t="shared" ref="L37" si="19">L16/K$20*1000000</f>
        <v>8369.5938348265772</v>
      </c>
      <c r="M37" s="157">
        <f t="shared" ref="M37" si="20">M16/L$20*1000000</f>
        <v>8407.6987495130161</v>
      </c>
      <c r="N37" s="157">
        <f t="shared" ref="N37" si="21">N16/M$20*1000000</f>
        <v>8446.5010214978865</v>
      </c>
      <c r="O37" s="157">
        <f t="shared" ref="O37" si="22">O16/N$20*1000000</f>
        <v>8488.6324327277234</v>
      </c>
      <c r="P37" s="157">
        <f t="shared" ref="P37" si="23">P16/O$20*1000000</f>
        <v>8536.0198935667122</v>
      </c>
      <c r="Q37" s="157">
        <f t="shared" ref="Q37" si="24">Q16/P$20*1000000</f>
        <v>8586.5905345321589</v>
      </c>
      <c r="R37" s="157">
        <f t="shared" ref="R37" si="25">R16/Q$20*1000000</f>
        <v>8642.4969842104674</v>
      </c>
      <c r="S37" s="157">
        <f t="shared" ref="S37" si="26">S16/R$20*1000000</f>
        <v>8695.9109788253427</v>
      </c>
      <c r="T37" s="157">
        <f t="shared" ref="T37" si="27">T16/S$20*1000000</f>
        <v>8750.075681543367</v>
      </c>
      <c r="U37" s="157">
        <f t="shared" ref="U37" si="28">U16/T$20*1000000</f>
        <v>8802.97111335095</v>
      </c>
      <c r="V37" s="157">
        <f t="shared" ref="V37" si="29">V16/U$20*1000000</f>
        <v>8850.7810304133436</v>
      </c>
      <c r="W37" s="157">
        <f t="shared" ref="W37" si="30">W16/V$20*1000000</f>
        <v>8896.9904552561675</v>
      </c>
      <c r="X37" s="157">
        <f t="shared" ref="X37" si="31">X16/W$20*1000000</f>
        <v>8941.0220674899392</v>
      </c>
      <c r="Y37" s="157">
        <f t="shared" ref="Y37" si="32">Y16/X$20*1000000</f>
        <v>8980.7810598243796</v>
      </c>
      <c r="Z37" s="157">
        <f t="shared" ref="Z37" si="33">Z16/Y$20*1000000</f>
        <v>9012.1860423839189</v>
      </c>
      <c r="AA37" s="157">
        <f t="shared" ref="AA37" si="34">AA16/Z$20*1000000</f>
        <v>9041.3737338962474</v>
      </c>
      <c r="AB37" s="157">
        <f t="shared" ref="AB37" si="35">AB16/AA$20*1000000</f>
        <v>9066.5803517563418</v>
      </c>
      <c r="AC37" s="157">
        <f t="shared" ref="AC37" si="36">AC16/AB$20*1000000</f>
        <v>9088.1433609255928</v>
      </c>
      <c r="AD37" s="157">
        <f t="shared" ref="AD37" si="37">AD16/AC$20*1000000</f>
        <v>9108.6617242607226</v>
      </c>
      <c r="AE37" s="157">
        <f t="shared" ref="AE37" si="38">AE16/AD$20*1000000</f>
        <v>9129.1612088660859</v>
      </c>
      <c r="AF37" s="157">
        <f t="shared" ref="AF37" si="39">AF16/AE$20*1000000</f>
        <v>9148.5625510977479</v>
      </c>
      <c r="AG37" s="158">
        <f t="shared" ref="AG37" si="40">AG16/AF$20*1000000</f>
        <v>9167.3430969666333</v>
      </c>
    </row>
    <row r="39" spans="1:33">
      <c r="A39" s="39" t="s">
        <v>18</v>
      </c>
      <c r="G39" s="10" t="s">
        <v>17</v>
      </c>
      <c r="M39" s="192" t="s">
        <v>31</v>
      </c>
      <c r="N39" s="193"/>
    </row>
    <row r="40" spans="1:33">
      <c r="A40" s="34" t="s">
        <v>0</v>
      </c>
      <c r="B40" s="34" t="s">
        <v>1</v>
      </c>
      <c r="C40" s="48">
        <v>2010</v>
      </c>
      <c r="D40" s="32">
        <v>2011</v>
      </c>
      <c r="E40" s="33">
        <v>2012</v>
      </c>
      <c r="G40" s="204" t="s">
        <v>0</v>
      </c>
      <c r="H40" s="205"/>
      <c r="I40" s="34" t="s">
        <v>1</v>
      </c>
      <c r="J40" s="13">
        <v>2010</v>
      </c>
      <c r="K40" s="14">
        <v>2011</v>
      </c>
      <c r="L40" s="14">
        <v>2012</v>
      </c>
      <c r="M40" s="194"/>
      <c r="N40" s="195"/>
    </row>
    <row r="41" spans="1:33">
      <c r="A41" s="35" t="s">
        <v>13</v>
      </c>
      <c r="B41" s="35" t="s">
        <v>2</v>
      </c>
      <c r="C41" s="49">
        <v>337617.42851984757</v>
      </c>
      <c r="D41" s="50">
        <v>296233.6702662874</v>
      </c>
      <c r="E41" s="51">
        <v>270832.60168810259</v>
      </c>
      <c r="G41" s="190" t="s">
        <v>13</v>
      </c>
      <c r="H41" s="191"/>
      <c r="I41" s="6" t="s">
        <v>2</v>
      </c>
      <c r="J41" s="58">
        <f t="shared" ref="J41:L43" si="41">C41/B$58</f>
        <v>7.9215727010757293</v>
      </c>
      <c r="K41" s="60">
        <f t="shared" si="41"/>
        <v>6.9538420250302204</v>
      </c>
      <c r="L41" s="60">
        <f t="shared" si="41"/>
        <v>6.3535459142820887</v>
      </c>
      <c r="M41" s="206">
        <f>(J41/C24+K41/D24+L41/E24)/3</f>
        <v>0.46679931113088163</v>
      </c>
      <c r="N41" s="207"/>
    </row>
    <row r="42" spans="1:33">
      <c r="A42" s="35" t="s">
        <v>13</v>
      </c>
      <c r="B42" s="35" t="s">
        <v>3</v>
      </c>
      <c r="C42" s="25">
        <v>218740.24247476639</v>
      </c>
      <c r="D42" s="11">
        <v>197802.03584386822</v>
      </c>
      <c r="E42" s="15">
        <v>180841.15805823979</v>
      </c>
      <c r="G42" s="188" t="s">
        <v>13</v>
      </c>
      <c r="H42" s="189"/>
      <c r="I42" s="6" t="s">
        <v>3</v>
      </c>
      <c r="J42" s="59">
        <f t="shared" si="41"/>
        <v>5.1323379276106618</v>
      </c>
      <c r="K42" s="28">
        <f t="shared" si="41"/>
        <v>4.6432402780250754</v>
      </c>
      <c r="L42" s="28">
        <f t="shared" si="41"/>
        <v>4.2424087563806925</v>
      </c>
      <c r="M42" s="196">
        <f>(J42/C25+K42/D25+L42/E25)/3</f>
        <v>0.4651771851039202</v>
      </c>
      <c r="N42" s="197"/>
    </row>
    <row r="43" spans="1:33">
      <c r="A43" s="35" t="s">
        <v>13</v>
      </c>
      <c r="B43" s="35" t="s">
        <v>4</v>
      </c>
      <c r="C43" s="25">
        <v>274763.77820512175</v>
      </c>
      <c r="D43" s="11">
        <v>288234.01352544746</v>
      </c>
      <c r="E43" s="15">
        <v>320393.79552023334</v>
      </c>
      <c r="G43" s="188" t="s">
        <v>13</v>
      </c>
      <c r="H43" s="189"/>
      <c r="I43" s="6" t="s">
        <v>4</v>
      </c>
      <c r="J43" s="59">
        <f t="shared" si="41"/>
        <v>6.4468272690080184</v>
      </c>
      <c r="K43" s="28">
        <f t="shared" si="41"/>
        <v>6.7660566555269357</v>
      </c>
      <c r="L43" s="28">
        <f t="shared" si="41"/>
        <v>7.516217315791244</v>
      </c>
      <c r="M43" s="196">
        <f>(J43/C26+K43/D26+L43/E26)/3</f>
        <v>0.31539038411717929</v>
      </c>
      <c r="N43" s="197"/>
    </row>
    <row r="44" spans="1:33">
      <c r="A44" s="35"/>
      <c r="B44" s="35"/>
      <c r="C44" s="22"/>
      <c r="D44" s="23"/>
      <c r="E44" s="24"/>
      <c r="G44" s="188"/>
      <c r="H44" s="189"/>
      <c r="I44" s="6"/>
      <c r="J44" s="59"/>
      <c r="K44" s="28"/>
      <c r="L44" s="28"/>
      <c r="M44" s="196"/>
      <c r="N44" s="197"/>
    </row>
    <row r="45" spans="1:33">
      <c r="A45" s="35" t="s">
        <v>6</v>
      </c>
      <c r="B45" s="35" t="s">
        <v>2</v>
      </c>
      <c r="C45" s="25">
        <v>1675.8000000000002</v>
      </c>
      <c r="D45" s="11">
        <v>1463</v>
      </c>
      <c r="E45" s="15">
        <v>1463</v>
      </c>
      <c r="G45" s="188" t="s">
        <v>6</v>
      </c>
      <c r="H45" s="189"/>
      <c r="I45" s="6" t="s">
        <v>2</v>
      </c>
      <c r="J45" s="59">
        <f t="shared" ref="J45:L46" si="42">C45/B$58</f>
        <v>3.9319568277803855E-2</v>
      </c>
      <c r="K45" s="28">
        <f t="shared" si="42"/>
        <v>3.4342723004694833E-2</v>
      </c>
      <c r="L45" s="28">
        <f t="shared" si="42"/>
        <v>3.4320970277054448E-2</v>
      </c>
      <c r="M45" s="196">
        <f>(J45/C28+K45/D28+L45/E28)/3</f>
        <v>2.1474156174550164E-2</v>
      </c>
      <c r="N45" s="197"/>
    </row>
    <row r="46" spans="1:33">
      <c r="A46" s="35" t="s">
        <v>7</v>
      </c>
      <c r="B46" s="35" t="s">
        <v>2</v>
      </c>
      <c r="C46" s="25">
        <v>36994</v>
      </c>
      <c r="D46" s="11">
        <v>34503</v>
      </c>
      <c r="E46" s="15">
        <v>34503</v>
      </c>
      <c r="G46" s="188" t="s">
        <v>7</v>
      </c>
      <c r="H46" s="189"/>
      <c r="I46" s="6" t="s">
        <v>2</v>
      </c>
      <c r="J46" s="59">
        <f t="shared" si="42"/>
        <v>0.86799624589394653</v>
      </c>
      <c r="K46" s="28">
        <f t="shared" si="42"/>
        <v>0.80992957746478877</v>
      </c>
      <c r="L46" s="28">
        <f t="shared" si="42"/>
        <v>0.80941656696459985</v>
      </c>
      <c r="M46" s="196">
        <f>(J46/C29+K46/D29+L46/E29)/3</f>
        <v>0.44581762711827233</v>
      </c>
      <c r="N46" s="197"/>
    </row>
    <row r="47" spans="1:33">
      <c r="A47" s="36"/>
      <c r="B47" s="38"/>
      <c r="C47" s="22"/>
      <c r="D47" s="23"/>
      <c r="E47" s="24"/>
      <c r="G47" s="188"/>
      <c r="H47" s="189"/>
      <c r="I47" s="12"/>
      <c r="J47" s="59"/>
      <c r="K47" s="28"/>
      <c r="L47" s="28"/>
      <c r="M47" s="196"/>
      <c r="N47" s="197"/>
    </row>
    <row r="48" spans="1:33">
      <c r="A48" s="35" t="s">
        <v>12</v>
      </c>
      <c r="B48" s="35" t="s">
        <v>2</v>
      </c>
      <c r="C48" s="25">
        <v>579198.35517896002</v>
      </c>
      <c r="D48" s="11">
        <v>533285.72148895997</v>
      </c>
      <c r="E48" s="15">
        <v>498011.17715927993</v>
      </c>
      <c r="G48" s="188" t="s">
        <v>12</v>
      </c>
      <c r="H48" s="189"/>
      <c r="I48" s="6" t="s">
        <v>2</v>
      </c>
      <c r="J48" s="59">
        <f t="shared" ref="J48:L50" si="43">C48/B$58</f>
        <v>13.589825320951666</v>
      </c>
      <c r="K48" s="28">
        <f t="shared" si="43"/>
        <v>12.518444166407511</v>
      </c>
      <c r="L48" s="28">
        <f t="shared" si="43"/>
        <v>11.682998502340768</v>
      </c>
      <c r="M48" s="196">
        <f>(J48/C31+K48/D31+L48/E31)/3</f>
        <v>0.8147273242408285</v>
      </c>
      <c r="N48" s="197"/>
    </row>
    <row r="49" spans="1:33">
      <c r="A49" s="35" t="s">
        <v>12</v>
      </c>
      <c r="B49" s="35" t="s">
        <v>3</v>
      </c>
      <c r="C49" s="25">
        <v>389934.8727826</v>
      </c>
      <c r="D49" s="11">
        <v>377700.00680164003</v>
      </c>
      <c r="E49" s="15">
        <v>375465.78815895994</v>
      </c>
      <c r="G49" s="188" t="s">
        <v>12</v>
      </c>
      <c r="H49" s="189"/>
      <c r="I49" s="6" t="s">
        <v>3</v>
      </c>
      <c r="J49" s="59">
        <f t="shared" si="43"/>
        <v>9.1491054148897231</v>
      </c>
      <c r="K49" s="28">
        <f t="shared" si="43"/>
        <v>8.8661973427615024</v>
      </c>
      <c r="L49" s="28">
        <f t="shared" si="43"/>
        <v>8.8081682538991704</v>
      </c>
      <c r="M49" s="196">
        <f>(J49/C32+K49/D32+L49/E32)/3</f>
        <v>0.6189134004126613</v>
      </c>
      <c r="N49" s="197"/>
    </row>
    <row r="50" spans="1:33">
      <c r="A50" s="35" t="s">
        <v>12</v>
      </c>
      <c r="B50" s="35" t="s">
        <v>4</v>
      </c>
      <c r="C50" s="25">
        <v>217323.40607683998</v>
      </c>
      <c r="D50" s="11">
        <v>221971.13320759998</v>
      </c>
      <c r="E50" s="15">
        <v>233650.57088283999</v>
      </c>
      <c r="G50" s="188" t="s">
        <v>12</v>
      </c>
      <c r="H50" s="189"/>
      <c r="I50" s="6" t="s">
        <v>4</v>
      </c>
      <c r="J50" s="59">
        <f t="shared" si="43"/>
        <v>5.0990944644964804</v>
      </c>
      <c r="K50" s="28">
        <f t="shared" si="43"/>
        <v>5.2105899813990604</v>
      </c>
      <c r="L50" s="28">
        <f t="shared" si="43"/>
        <v>5.4812811336204748</v>
      </c>
      <c r="M50" s="196">
        <f>(J50/C33+K50/D33+L50/E33)/3</f>
        <v>0.49332970681340854</v>
      </c>
      <c r="N50" s="197"/>
    </row>
    <row r="51" spans="1:33">
      <c r="A51" s="36"/>
      <c r="B51" s="38"/>
      <c r="C51" s="22"/>
      <c r="D51" s="23"/>
      <c r="E51" s="24"/>
      <c r="G51" s="188"/>
      <c r="H51" s="189"/>
      <c r="I51" s="12"/>
      <c r="J51" s="59"/>
      <c r="K51" s="28"/>
      <c r="L51" s="28"/>
      <c r="M51" s="196"/>
      <c r="N51" s="197"/>
    </row>
    <row r="52" spans="1:33">
      <c r="A52" s="35" t="s">
        <v>10</v>
      </c>
      <c r="B52" s="35" t="s">
        <v>8</v>
      </c>
      <c r="C52" s="25">
        <v>938733.1239635587</v>
      </c>
      <c r="D52" s="11">
        <v>927832.40682211809</v>
      </c>
      <c r="E52" s="15">
        <v>888997.96036464581</v>
      </c>
      <c r="G52" s="188" t="s">
        <v>10</v>
      </c>
      <c r="H52" s="189"/>
      <c r="I52" s="6" t="s">
        <v>8</v>
      </c>
      <c r="J52" s="59">
        <f t="shared" ref="J52:L53" si="44">C52/B$58</f>
        <v>22.02564814555511</v>
      </c>
      <c r="K52" s="28">
        <f t="shared" si="44"/>
        <v>21.780103446528592</v>
      </c>
      <c r="L52" s="28">
        <f t="shared" si="44"/>
        <v>20.855278587858535</v>
      </c>
      <c r="M52" s="196">
        <f>(J52/C35+K52/D35+L52/E35)/3</f>
        <v>0.41022920991486478</v>
      </c>
      <c r="N52" s="197"/>
    </row>
    <row r="53" spans="1:33">
      <c r="A53" s="37" t="s">
        <v>11</v>
      </c>
      <c r="B53" s="37" t="s">
        <v>8</v>
      </c>
      <c r="C53" s="52">
        <v>97625.884281728911</v>
      </c>
      <c r="D53" s="17">
        <v>96885.901697293768</v>
      </c>
      <c r="E53" s="18">
        <v>96027.168736836989</v>
      </c>
      <c r="G53" s="202" t="s">
        <v>11</v>
      </c>
      <c r="H53" s="203"/>
      <c r="I53" s="8" t="s">
        <v>8</v>
      </c>
      <c r="J53" s="61">
        <f t="shared" si="44"/>
        <v>2.2906120197496227</v>
      </c>
      <c r="K53" s="62">
        <f t="shared" si="44"/>
        <v>2.2743169412510276</v>
      </c>
      <c r="L53" s="62">
        <f t="shared" si="44"/>
        <v>2.2527311032171391</v>
      </c>
      <c r="M53" s="198">
        <f>(J53/C36+K53/D36+L53/E36)/3</f>
        <v>0.12223255189274429</v>
      </c>
      <c r="N53" s="199"/>
    </row>
    <row r="54" spans="1:33">
      <c r="A54" s="181" t="s">
        <v>44</v>
      </c>
      <c r="B54" s="182"/>
      <c r="C54" s="159">
        <v>173617233.30052999</v>
      </c>
      <c r="D54" s="160">
        <v>171612796.61543882</v>
      </c>
      <c r="E54" s="161">
        <v>164438955.09749919</v>
      </c>
      <c r="G54" s="181" t="s">
        <v>46</v>
      </c>
      <c r="H54" s="183"/>
      <c r="I54" s="182"/>
      <c r="J54" s="162">
        <f t="shared" ref="J54" si="45">C54/B$58</f>
        <v>4073.6094157796806</v>
      </c>
      <c r="K54" s="163">
        <f t="shared" ref="K54" si="46">D54/C$58</f>
        <v>4028.469404118282</v>
      </c>
      <c r="L54" s="163">
        <f t="shared" ref="L54" si="47">E54/D$58</f>
        <v>3857.6243952776222</v>
      </c>
      <c r="M54" s="179">
        <f>(J54/C37+K54/D37+L54/E37)/3</f>
        <v>0.47167230519469899</v>
      </c>
      <c r="N54" s="180"/>
    </row>
    <row r="56" spans="1:33">
      <c r="A56" s="39" t="s">
        <v>19</v>
      </c>
    </row>
    <row r="57" spans="1:33">
      <c r="A57" s="40"/>
      <c r="B57" s="20">
        <v>2010</v>
      </c>
      <c r="C57" s="20">
        <v>2011</v>
      </c>
      <c r="D57" s="20">
        <v>2012</v>
      </c>
      <c r="E57" s="20">
        <v>2013</v>
      </c>
      <c r="F57" s="20">
        <v>2014</v>
      </c>
      <c r="G57" s="20">
        <v>2015</v>
      </c>
      <c r="H57" s="20">
        <v>2016</v>
      </c>
      <c r="I57" s="20">
        <v>2017</v>
      </c>
      <c r="J57" s="20">
        <v>2018</v>
      </c>
      <c r="K57" s="20">
        <v>2019</v>
      </c>
      <c r="L57" s="20">
        <v>2020</v>
      </c>
      <c r="M57" s="20">
        <v>2021</v>
      </c>
      <c r="N57" s="20">
        <v>2022</v>
      </c>
      <c r="O57" s="20">
        <v>2023</v>
      </c>
      <c r="P57" s="20">
        <v>2024</v>
      </c>
      <c r="Q57" s="20">
        <v>2025</v>
      </c>
      <c r="R57" s="20">
        <v>2026</v>
      </c>
      <c r="S57" s="20">
        <v>2027</v>
      </c>
      <c r="T57" s="20">
        <v>2028</v>
      </c>
      <c r="U57" s="20">
        <v>2029</v>
      </c>
      <c r="V57" s="20">
        <v>2030</v>
      </c>
      <c r="W57" s="20">
        <v>2031</v>
      </c>
      <c r="X57" s="20">
        <v>2032</v>
      </c>
      <c r="Y57" s="20">
        <v>2033</v>
      </c>
      <c r="Z57" s="20">
        <v>2034</v>
      </c>
      <c r="AA57" s="20">
        <v>2035</v>
      </c>
      <c r="AB57" s="20">
        <v>2036</v>
      </c>
      <c r="AC57" s="20">
        <v>2037</v>
      </c>
      <c r="AD57" s="20">
        <v>2038</v>
      </c>
      <c r="AE57" s="20">
        <v>2039</v>
      </c>
      <c r="AF57" s="21">
        <v>2040</v>
      </c>
    </row>
    <row r="58" spans="1:33">
      <c r="A58" s="27" t="s">
        <v>16</v>
      </c>
      <c r="B58" s="53">
        <v>42620</v>
      </c>
      <c r="C58" s="54">
        <v>42600</v>
      </c>
      <c r="D58" s="54">
        <v>42627</v>
      </c>
      <c r="E58" s="63">
        <v>43318.633182844264</v>
      </c>
      <c r="F58" s="63">
        <v>43742.162528216722</v>
      </c>
      <c r="G58" s="63">
        <v>44165.691873589181</v>
      </c>
      <c r="H58" s="63">
        <v>44589.22121896164</v>
      </c>
      <c r="I58" s="63">
        <v>45012.750564334099</v>
      </c>
      <c r="J58" s="63">
        <v>45436.279909706558</v>
      </c>
      <c r="K58" s="63">
        <v>45859.809255079017</v>
      </c>
      <c r="L58" s="54">
        <v>46614</v>
      </c>
      <c r="M58" s="63">
        <v>46706.867945823935</v>
      </c>
      <c r="N58" s="63">
        <v>47130.397291196394</v>
      </c>
      <c r="O58" s="63">
        <v>47553.926636568853</v>
      </c>
      <c r="P58" s="63">
        <v>47977.455981941312</v>
      </c>
      <c r="Q58" s="63">
        <v>48400.985327313771</v>
      </c>
      <c r="R58" s="63">
        <v>48824.514672686229</v>
      </c>
      <c r="S58" s="63">
        <v>49248.044018058688</v>
      </c>
      <c r="T58" s="63">
        <v>49671.573363431147</v>
      </c>
      <c r="U58" s="63">
        <v>50095.102708803606</v>
      </c>
      <c r="V58" s="54">
        <v>50608</v>
      </c>
      <c r="W58" s="63">
        <v>50942.161399548524</v>
      </c>
      <c r="X58" s="63">
        <v>51365.690744920983</v>
      </c>
      <c r="Y58" s="63">
        <v>51789.220090293442</v>
      </c>
      <c r="Z58" s="63">
        <v>52212.749435665901</v>
      </c>
      <c r="AA58" s="63">
        <v>52636.27878103836</v>
      </c>
      <c r="AB58" s="63">
        <v>53059.808126410819</v>
      </c>
      <c r="AC58" s="63">
        <v>53483.337471783278</v>
      </c>
      <c r="AD58" s="63">
        <v>53906.866817155736</v>
      </c>
      <c r="AE58" s="63">
        <v>54330.396162528195</v>
      </c>
      <c r="AF58" s="55">
        <v>54602</v>
      </c>
    </row>
    <row r="60" spans="1:33">
      <c r="A60" s="10" t="s">
        <v>23</v>
      </c>
    </row>
    <row r="61" spans="1:33">
      <c r="A61" s="34" t="s">
        <v>0</v>
      </c>
      <c r="B61" s="34" t="s">
        <v>1</v>
      </c>
      <c r="C61" s="20">
        <v>2010</v>
      </c>
      <c r="D61" s="20">
        <v>2011</v>
      </c>
      <c r="E61" s="20">
        <v>2012</v>
      </c>
      <c r="F61" s="20">
        <v>2013</v>
      </c>
      <c r="G61" s="20">
        <v>2014</v>
      </c>
      <c r="H61" s="20">
        <v>2015</v>
      </c>
      <c r="I61" s="20">
        <v>2016</v>
      </c>
      <c r="J61" s="20">
        <v>2017</v>
      </c>
      <c r="K61" s="20">
        <v>2018</v>
      </c>
      <c r="L61" s="20">
        <v>2019</v>
      </c>
      <c r="M61" s="20">
        <v>2020</v>
      </c>
      <c r="N61" s="20">
        <v>2021</v>
      </c>
      <c r="O61" s="20">
        <v>2022</v>
      </c>
      <c r="P61" s="20">
        <v>2023</v>
      </c>
      <c r="Q61" s="20">
        <v>2024</v>
      </c>
      <c r="R61" s="20">
        <v>2025</v>
      </c>
      <c r="S61" s="20">
        <v>2026</v>
      </c>
      <c r="T61" s="20">
        <v>2027</v>
      </c>
      <c r="U61" s="20">
        <v>2028</v>
      </c>
      <c r="V61" s="20">
        <v>2029</v>
      </c>
      <c r="W61" s="20">
        <v>2030</v>
      </c>
      <c r="X61" s="20">
        <v>2031</v>
      </c>
      <c r="Y61" s="20">
        <v>2032</v>
      </c>
      <c r="Z61" s="20">
        <v>2033</v>
      </c>
      <c r="AA61" s="20">
        <v>2034</v>
      </c>
      <c r="AB61" s="20">
        <v>2035</v>
      </c>
      <c r="AC61" s="20">
        <v>2036</v>
      </c>
      <c r="AD61" s="20">
        <v>2037</v>
      </c>
      <c r="AE61" s="20">
        <v>2038</v>
      </c>
      <c r="AF61" s="20">
        <v>2039</v>
      </c>
      <c r="AG61" s="21">
        <v>2040</v>
      </c>
    </row>
    <row r="62" spans="1:33">
      <c r="A62" s="35" t="s">
        <v>13</v>
      </c>
      <c r="B62" s="5" t="s">
        <v>2</v>
      </c>
      <c r="C62" s="58">
        <f>J41</f>
        <v>7.9215727010757293</v>
      </c>
      <c r="D62" s="60">
        <f t="shared" ref="D62:E62" si="48">K41</f>
        <v>6.9538420250302204</v>
      </c>
      <c r="E62" s="60">
        <f t="shared" si="48"/>
        <v>6.3535459142820887</v>
      </c>
      <c r="F62" s="45">
        <f t="shared" ref="F62:AG62" si="49">F24*$M41</f>
        <v>7.2032353825680131</v>
      </c>
      <c r="G62" s="45">
        <f t="shared" si="49"/>
        <v>6.9149777645897403</v>
      </c>
      <c r="H62" s="45">
        <f t="shared" si="49"/>
        <v>6.8245173122887266</v>
      </c>
      <c r="I62" s="45">
        <f t="shared" si="49"/>
        <v>6.721578881970979</v>
      </c>
      <c r="J62" s="45">
        <f t="shared" si="49"/>
        <v>6.6119133894940889</v>
      </c>
      <c r="K62" s="45">
        <f t="shared" si="49"/>
        <v>6.500155848646588</v>
      </c>
      <c r="L62" s="45">
        <f t="shared" si="49"/>
        <v>6.4052363206953711</v>
      </c>
      <c r="M62" s="45">
        <f t="shared" si="49"/>
        <v>6.3230784618844833</v>
      </c>
      <c r="N62" s="45">
        <f t="shared" si="49"/>
        <v>6.2425981981218284</v>
      </c>
      <c r="O62" s="45">
        <f t="shared" si="49"/>
        <v>6.1589920098969602</v>
      </c>
      <c r="P62" s="45">
        <f t="shared" si="49"/>
        <v>6.0752610207177966</v>
      </c>
      <c r="Q62" s="45">
        <f t="shared" si="49"/>
        <v>5.9971986645474793</v>
      </c>
      <c r="R62" s="45">
        <f t="shared" si="49"/>
        <v>5.9258864812117196</v>
      </c>
      <c r="S62" s="45">
        <f t="shared" si="49"/>
        <v>5.8549082132406305</v>
      </c>
      <c r="T62" s="45">
        <f t="shared" si="49"/>
        <v>5.7851364324786614</v>
      </c>
      <c r="U62" s="45">
        <f t="shared" si="49"/>
        <v>5.7129106975731627</v>
      </c>
      <c r="V62" s="45">
        <f t="shared" si="49"/>
        <v>5.6403943995204902</v>
      </c>
      <c r="W62" s="45">
        <f t="shared" si="49"/>
        <v>5.5681837583257634</v>
      </c>
      <c r="X62" s="45">
        <f t="shared" si="49"/>
        <v>5.4959637488200075</v>
      </c>
      <c r="Y62" s="45">
        <f t="shared" si="49"/>
        <v>5.4220449360553067</v>
      </c>
      <c r="Z62" s="45">
        <f t="shared" si="49"/>
        <v>5.3484115581729359</v>
      </c>
      <c r="AA62" s="45">
        <f t="shared" si="49"/>
        <v>5.2746474646389272</v>
      </c>
      <c r="AB62" s="45">
        <f t="shared" si="49"/>
        <v>5.2013566613220359</v>
      </c>
      <c r="AC62" s="45">
        <f t="shared" si="49"/>
        <v>5.1286392382105079</v>
      </c>
      <c r="AD62" s="45">
        <f t="shared" si="49"/>
        <v>5.0581213361491093</v>
      </c>
      <c r="AE62" s="45">
        <f t="shared" si="49"/>
        <v>4.9895280560657671</v>
      </c>
      <c r="AF62" s="45">
        <f t="shared" si="49"/>
        <v>4.9286462649182283</v>
      </c>
      <c r="AG62" s="46">
        <f t="shared" si="49"/>
        <v>4.8701383691965008</v>
      </c>
    </row>
    <row r="63" spans="1:33">
      <c r="A63" s="35" t="s">
        <v>13</v>
      </c>
      <c r="B63" s="5" t="s">
        <v>3</v>
      </c>
      <c r="C63" s="59">
        <f t="shared" ref="C63:C74" si="50">J42</f>
        <v>5.1323379276106618</v>
      </c>
      <c r="D63" s="28">
        <f t="shared" ref="D63:D74" si="51">K42</f>
        <v>4.6432402780250754</v>
      </c>
      <c r="E63" s="28">
        <f t="shared" ref="E63:E74" si="52">L42</f>
        <v>4.2424087563806925</v>
      </c>
      <c r="F63" s="23">
        <f t="shared" ref="F63:AG63" si="53">F25*$M42</f>
        <v>4.8686656482624757</v>
      </c>
      <c r="G63" s="23">
        <f t="shared" si="53"/>
        <v>4.8043864059570982</v>
      </c>
      <c r="H63" s="23">
        <f t="shared" si="53"/>
        <v>4.8548914103282819</v>
      </c>
      <c r="I63" s="23">
        <f t="shared" si="53"/>
        <v>4.8181301770259433</v>
      </c>
      <c r="J63" s="23">
        <f t="shared" si="53"/>
        <v>4.766300878730255</v>
      </c>
      <c r="K63" s="23">
        <f t="shared" si="53"/>
        <v>4.708672585927304</v>
      </c>
      <c r="L63" s="23">
        <f t="shared" si="53"/>
        <v>4.6666175216942376</v>
      </c>
      <c r="M63" s="23">
        <f t="shared" si="53"/>
        <v>4.6274642593468744</v>
      </c>
      <c r="N63" s="23">
        <f t="shared" si="53"/>
        <v>4.59403913328795</v>
      </c>
      <c r="O63" s="23">
        <f t="shared" si="53"/>
        <v>4.5573315321880905</v>
      </c>
      <c r="P63" s="23">
        <f t="shared" si="53"/>
        <v>4.519576864612092</v>
      </c>
      <c r="Q63" s="23">
        <f t="shared" si="53"/>
        <v>4.487333124499199</v>
      </c>
      <c r="R63" s="23">
        <f t="shared" si="53"/>
        <v>4.463327018477143</v>
      </c>
      <c r="S63" s="23">
        <f t="shared" si="53"/>
        <v>4.4388825482384098</v>
      </c>
      <c r="T63" s="23">
        <f t="shared" si="53"/>
        <v>4.4189390877651498</v>
      </c>
      <c r="U63" s="23">
        <f t="shared" si="53"/>
        <v>4.3987483589067962</v>
      </c>
      <c r="V63" s="23">
        <f t="shared" si="53"/>
        <v>4.3799991236613405</v>
      </c>
      <c r="W63" s="23">
        <f t="shared" si="53"/>
        <v>4.3622130520685456</v>
      </c>
      <c r="X63" s="23">
        <f t="shared" si="53"/>
        <v>4.3462951102983425</v>
      </c>
      <c r="Y63" s="23">
        <f t="shared" si="53"/>
        <v>4.3329990196953379</v>
      </c>
      <c r="Z63" s="23">
        <f t="shared" si="53"/>
        <v>4.3214633514537741</v>
      </c>
      <c r="AA63" s="23">
        <f t="shared" si="53"/>
        <v>4.3064125027147018</v>
      </c>
      <c r="AB63" s="23">
        <f t="shared" si="53"/>
        <v>4.288139719868747</v>
      </c>
      <c r="AC63" s="23">
        <f t="shared" si="53"/>
        <v>4.2677815238880603</v>
      </c>
      <c r="AD63" s="23">
        <f t="shared" si="53"/>
        <v>4.2485045694374106</v>
      </c>
      <c r="AE63" s="23">
        <f t="shared" si="53"/>
        <v>4.2310038540468424</v>
      </c>
      <c r="AF63" s="23">
        <f t="shared" si="53"/>
        <v>4.2254049956016191</v>
      </c>
      <c r="AG63" s="24">
        <f t="shared" si="53"/>
        <v>4.223395558872272</v>
      </c>
    </row>
    <row r="64" spans="1:33">
      <c r="A64" s="35" t="s">
        <v>13</v>
      </c>
      <c r="B64" s="5" t="s">
        <v>4</v>
      </c>
      <c r="C64" s="59">
        <f t="shared" si="50"/>
        <v>6.4468272690080184</v>
      </c>
      <c r="D64" s="28">
        <f t="shared" si="51"/>
        <v>6.7660566555269357</v>
      </c>
      <c r="E64" s="28">
        <f t="shared" si="52"/>
        <v>7.516217315791244</v>
      </c>
      <c r="F64" s="23">
        <f t="shared" ref="F64:AG64" si="54">F26*$M43</f>
        <v>6.8732012179656206</v>
      </c>
      <c r="G64" s="23">
        <f t="shared" si="54"/>
        <v>6.8175630898421593</v>
      </c>
      <c r="H64" s="23">
        <f t="shared" si="54"/>
        <v>7.0349019735128859</v>
      </c>
      <c r="I64" s="23">
        <f t="shared" si="54"/>
        <v>7.1491023536647926</v>
      </c>
      <c r="J64" s="23">
        <f t="shared" si="54"/>
        <v>7.259117913107823</v>
      </c>
      <c r="K64" s="23">
        <f t="shared" si="54"/>
        <v>7.2622005156386775</v>
      </c>
      <c r="L64" s="23">
        <f t="shared" si="54"/>
        <v>7.2730753452234298</v>
      </c>
      <c r="M64" s="23">
        <f t="shared" si="54"/>
        <v>7.2585417299054118</v>
      </c>
      <c r="N64" s="23">
        <f t="shared" si="54"/>
        <v>7.233196999766383</v>
      </c>
      <c r="O64" s="23">
        <f t="shared" si="54"/>
        <v>7.2229061674031234</v>
      </c>
      <c r="P64" s="23">
        <f t="shared" si="54"/>
        <v>7.1704208417952007</v>
      </c>
      <c r="Q64" s="23">
        <f t="shared" si="54"/>
        <v>7.1210649834309949</v>
      </c>
      <c r="R64" s="23">
        <f t="shared" si="54"/>
        <v>7.056002661676569</v>
      </c>
      <c r="S64" s="23">
        <f t="shared" si="54"/>
        <v>6.9879327171589303</v>
      </c>
      <c r="T64" s="23">
        <f t="shared" si="54"/>
        <v>6.9140370929311832</v>
      </c>
      <c r="U64" s="23">
        <f t="shared" si="54"/>
        <v>6.8435744017366931</v>
      </c>
      <c r="V64" s="23">
        <f t="shared" si="54"/>
        <v>6.782112070502329</v>
      </c>
      <c r="W64" s="23">
        <f t="shared" si="54"/>
        <v>6.7287256299778679</v>
      </c>
      <c r="X64" s="23">
        <f t="shared" si="54"/>
        <v>6.6800357826678729</v>
      </c>
      <c r="Y64" s="23">
        <f t="shared" si="54"/>
        <v>6.6320144394085121</v>
      </c>
      <c r="Z64" s="23">
        <f t="shared" si="54"/>
        <v>6.5810993111109148</v>
      </c>
      <c r="AA64" s="23">
        <f t="shared" si="54"/>
        <v>6.5322301346238696</v>
      </c>
      <c r="AB64" s="23">
        <f t="shared" si="54"/>
        <v>6.489722847280559</v>
      </c>
      <c r="AC64" s="23">
        <f t="shared" si="54"/>
        <v>6.4458021678374386</v>
      </c>
      <c r="AD64" s="23">
        <f t="shared" si="54"/>
        <v>6.3974455195482482</v>
      </c>
      <c r="AE64" s="23">
        <f t="shared" si="54"/>
        <v>6.3537489141195627</v>
      </c>
      <c r="AF64" s="23">
        <f t="shared" si="54"/>
        <v>6.3207034078514921</v>
      </c>
      <c r="AG64" s="24">
        <f t="shared" si="54"/>
        <v>6.2822307821049517</v>
      </c>
    </row>
    <row r="65" spans="1:33">
      <c r="A65" s="35"/>
      <c r="B65" s="5"/>
      <c r="C65" s="59"/>
      <c r="D65" s="28"/>
      <c r="E65" s="28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4"/>
    </row>
    <row r="66" spans="1:33">
      <c r="A66" s="35" t="s">
        <v>6</v>
      </c>
      <c r="B66" s="5" t="s">
        <v>2</v>
      </c>
      <c r="C66" s="59">
        <f t="shared" si="50"/>
        <v>3.9319568277803855E-2</v>
      </c>
      <c r="D66" s="28">
        <f t="shared" si="51"/>
        <v>3.4342723004694833E-2</v>
      </c>
      <c r="E66" s="28">
        <f t="shared" si="52"/>
        <v>3.4320970277054448E-2</v>
      </c>
      <c r="F66" s="23">
        <f t="shared" ref="F66:AG66" si="55">F28*$M45</f>
        <v>3.6517632073198567E-2</v>
      </c>
      <c r="G66" s="23">
        <f t="shared" si="55"/>
        <v>3.5533197101312898E-2</v>
      </c>
      <c r="H66" s="23">
        <f t="shared" si="55"/>
        <v>3.5140727644241448E-2</v>
      </c>
      <c r="I66" s="23">
        <f t="shared" si="55"/>
        <v>3.4739957634182965E-2</v>
      </c>
      <c r="J66" s="23">
        <f t="shared" si="55"/>
        <v>3.4273499533490445E-2</v>
      </c>
      <c r="K66" s="23">
        <f t="shared" si="55"/>
        <v>3.3803086494958154E-2</v>
      </c>
      <c r="L66" s="23">
        <f t="shared" si="55"/>
        <v>3.3373933554270874E-2</v>
      </c>
      <c r="M66" s="23">
        <f t="shared" si="55"/>
        <v>3.2995724997356778E-2</v>
      </c>
      <c r="N66" s="23">
        <f t="shared" si="55"/>
        <v>3.2633124605482976E-2</v>
      </c>
      <c r="O66" s="23">
        <f t="shared" si="55"/>
        <v>3.2278317267675251E-2</v>
      </c>
      <c r="P66" s="23">
        <f t="shared" si="55"/>
        <v>3.1937101044103765E-2</v>
      </c>
      <c r="Q66" s="23">
        <f t="shared" si="55"/>
        <v>3.1614448708561567E-2</v>
      </c>
      <c r="R66" s="23">
        <f t="shared" si="55"/>
        <v>3.1308297455475052E-2</v>
      </c>
      <c r="S66" s="23">
        <f t="shared" si="55"/>
        <v>3.101409085496076E-2</v>
      </c>
      <c r="T66" s="23">
        <f t="shared" si="55"/>
        <v>3.0731625479786324E-2</v>
      </c>
      <c r="U66" s="23">
        <f t="shared" si="55"/>
        <v>3.0455523538932296E-2</v>
      </c>
      <c r="V66" s="23">
        <f t="shared" si="55"/>
        <v>3.0189242775676146E-2</v>
      </c>
      <c r="W66" s="23">
        <f t="shared" si="55"/>
        <v>2.9930571063754931E-2</v>
      </c>
      <c r="X66" s="23">
        <f t="shared" si="55"/>
        <v>2.9680735130549946E-2</v>
      </c>
      <c r="Y66" s="23">
        <f t="shared" si="55"/>
        <v>2.9433813143384998E-2</v>
      </c>
      <c r="Z66" s="23">
        <f t="shared" si="55"/>
        <v>2.9193971744228477E-2</v>
      </c>
      <c r="AA66" s="23">
        <f t="shared" si="55"/>
        <v>2.8962259462695067E-2</v>
      </c>
      <c r="AB66" s="23">
        <f t="shared" si="55"/>
        <v>2.8738954870115394E-2</v>
      </c>
      <c r="AC66" s="23">
        <f t="shared" si="55"/>
        <v>2.8523108644401524E-2</v>
      </c>
      <c r="AD66" s="23">
        <f t="shared" si="55"/>
        <v>2.8314240105439734E-2</v>
      </c>
      <c r="AE66" s="23">
        <f t="shared" si="55"/>
        <v>2.8112690706405624E-2</v>
      </c>
      <c r="AF66" s="23">
        <f t="shared" si="55"/>
        <v>2.7920485312484471E-2</v>
      </c>
      <c r="AG66" s="24">
        <f t="shared" si="55"/>
        <v>2.7736920149815675E-2</v>
      </c>
    </row>
    <row r="67" spans="1:33">
      <c r="A67" s="35" t="s">
        <v>7</v>
      </c>
      <c r="B67" s="5" t="s">
        <v>2</v>
      </c>
      <c r="C67" s="59">
        <f t="shared" si="50"/>
        <v>0.86799624589394653</v>
      </c>
      <c r="D67" s="28">
        <f t="shared" si="51"/>
        <v>0.80992957746478877</v>
      </c>
      <c r="E67" s="28">
        <f t="shared" si="52"/>
        <v>0.80941656696459985</v>
      </c>
      <c r="F67" s="23">
        <f t="shared" ref="F67:AG67" si="56">F29*$M46</f>
        <v>0.87273341333981003</v>
      </c>
      <c r="G67" s="23">
        <f t="shared" si="56"/>
        <v>0.81374164799232285</v>
      </c>
      <c r="H67" s="23">
        <f t="shared" si="56"/>
        <v>0.78774306695979379</v>
      </c>
      <c r="I67" s="23">
        <f t="shared" si="56"/>
        <v>0.76066433911814268</v>
      </c>
      <c r="J67" s="23">
        <f t="shared" si="56"/>
        <v>0.73345694121042337</v>
      </c>
      <c r="K67" s="23">
        <f t="shared" si="56"/>
        <v>0.7074368063329356</v>
      </c>
      <c r="L67" s="23">
        <f t="shared" si="56"/>
        <v>0.68313355161142664</v>
      </c>
      <c r="M67" s="23">
        <f t="shared" si="56"/>
        <v>0.66048555237196671</v>
      </c>
      <c r="N67" s="23">
        <f t="shared" si="56"/>
        <v>0.63843316706985409</v>
      </c>
      <c r="O67" s="23">
        <f t="shared" si="56"/>
        <v>0.61702396284188354</v>
      </c>
      <c r="P67" s="23">
        <f t="shared" si="56"/>
        <v>0.59631082767350974</v>
      </c>
      <c r="Q67" s="23">
        <f t="shared" si="56"/>
        <v>0.57636182802472424</v>
      </c>
      <c r="R67" s="23">
        <f t="shared" si="56"/>
        <v>0.55706250265628676</v>
      </c>
      <c r="S67" s="23">
        <f t="shared" si="56"/>
        <v>0.53854183942671774</v>
      </c>
      <c r="T67" s="23">
        <f t="shared" si="56"/>
        <v>0.52104230692324871</v>
      </c>
      <c r="U67" s="23">
        <f t="shared" si="56"/>
        <v>0.50444588163115622</v>
      </c>
      <c r="V67" s="23">
        <f t="shared" si="56"/>
        <v>0.48868521600930931</v>
      </c>
      <c r="W67" s="23">
        <f t="shared" si="56"/>
        <v>0.47379820246661281</v>
      </c>
      <c r="X67" s="23">
        <f t="shared" si="56"/>
        <v>0.45962146670412529</v>
      </c>
      <c r="Y67" s="23">
        <f t="shared" si="56"/>
        <v>0.44589742348860029</v>
      </c>
      <c r="Z67" s="23">
        <f t="shared" si="56"/>
        <v>0.43268689654666476</v>
      </c>
      <c r="AA67" s="23">
        <f t="shared" si="56"/>
        <v>0.42002798391598012</v>
      </c>
      <c r="AB67" s="23">
        <f t="shared" si="56"/>
        <v>0.40787178089009968</v>
      </c>
      <c r="AC67" s="23">
        <f t="shared" si="56"/>
        <v>0.39623932608676404</v>
      </c>
      <c r="AD67" s="23">
        <f t="shared" si="56"/>
        <v>0.38489109835344182</v>
      </c>
      <c r="AE67" s="23">
        <f t="shared" si="56"/>
        <v>0.3740651393194937</v>
      </c>
      <c r="AF67" s="23">
        <f t="shared" si="56"/>
        <v>0.36350064801021481</v>
      </c>
      <c r="AG67" s="24">
        <f t="shared" si="56"/>
        <v>0.35316585392625954</v>
      </c>
    </row>
    <row r="68" spans="1:33">
      <c r="A68" s="36"/>
      <c r="B68" s="16"/>
      <c r="C68" s="59"/>
      <c r="D68" s="28"/>
      <c r="E68" s="28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</row>
    <row r="69" spans="1:33">
      <c r="A69" s="35" t="s">
        <v>12</v>
      </c>
      <c r="B69" s="5" t="s">
        <v>2</v>
      </c>
      <c r="C69" s="59">
        <f t="shared" si="50"/>
        <v>13.589825320951666</v>
      </c>
      <c r="D69" s="28">
        <f t="shared" si="51"/>
        <v>12.518444166407511</v>
      </c>
      <c r="E69" s="28">
        <f t="shared" si="52"/>
        <v>11.682998502340768</v>
      </c>
      <c r="F69" s="23">
        <f t="shared" ref="F69:AG69" si="57">F31*$M48</f>
        <v>11.831252673261753</v>
      </c>
      <c r="G69" s="23">
        <f t="shared" si="57"/>
        <v>11.760730418599293</v>
      </c>
      <c r="H69" s="23">
        <f t="shared" si="57"/>
        <v>11.672046329939354</v>
      </c>
      <c r="I69" s="23">
        <f t="shared" si="57"/>
        <v>11.613068220603042</v>
      </c>
      <c r="J69" s="23">
        <f t="shared" si="57"/>
        <v>11.589996011378945</v>
      </c>
      <c r="K69" s="23">
        <f t="shared" si="57"/>
        <v>11.592618552793196</v>
      </c>
      <c r="L69" s="23">
        <f t="shared" si="57"/>
        <v>11.625189743367606</v>
      </c>
      <c r="M69" s="23">
        <f t="shared" si="57"/>
        <v>11.554590748779807</v>
      </c>
      <c r="N69" s="23">
        <f t="shared" si="57"/>
        <v>11.529151059052166</v>
      </c>
      <c r="O69" s="23">
        <f t="shared" si="57"/>
        <v>11.523180871578431</v>
      </c>
      <c r="P69" s="23">
        <f t="shared" si="57"/>
        <v>11.532133853121689</v>
      </c>
      <c r="Q69" s="23">
        <f t="shared" si="57"/>
        <v>11.546645867800569</v>
      </c>
      <c r="R69" s="23">
        <f t="shared" si="57"/>
        <v>11.569097462087829</v>
      </c>
      <c r="S69" s="23">
        <f t="shared" si="57"/>
        <v>11.588425277438716</v>
      </c>
      <c r="T69" s="23">
        <f t="shared" si="57"/>
        <v>11.616650779467131</v>
      </c>
      <c r="U69" s="23">
        <f t="shared" si="57"/>
        <v>11.64150776803284</v>
      </c>
      <c r="V69" s="23">
        <f t="shared" si="57"/>
        <v>11.667101309266105</v>
      </c>
      <c r="W69" s="23">
        <f t="shared" si="57"/>
        <v>11.697086158651192</v>
      </c>
      <c r="X69" s="23">
        <f t="shared" si="57"/>
        <v>11.729040853211483</v>
      </c>
      <c r="Y69" s="23">
        <f t="shared" si="57"/>
        <v>11.759399319556838</v>
      </c>
      <c r="Z69" s="23">
        <f t="shared" si="57"/>
        <v>11.791462775544904</v>
      </c>
      <c r="AA69" s="23">
        <f t="shared" si="57"/>
        <v>11.825038803675808</v>
      </c>
      <c r="AB69" s="23">
        <f t="shared" si="57"/>
        <v>11.855832308830939</v>
      </c>
      <c r="AC69" s="23">
        <f t="shared" si="57"/>
        <v>11.89584083262814</v>
      </c>
      <c r="AD69" s="23">
        <f t="shared" si="57"/>
        <v>11.943626320682649</v>
      </c>
      <c r="AE69" s="23">
        <f t="shared" si="57"/>
        <v>11.993030150983323</v>
      </c>
      <c r="AF69" s="23">
        <f t="shared" si="57"/>
        <v>12.046450528026446</v>
      </c>
      <c r="AG69" s="24">
        <f t="shared" si="57"/>
        <v>12.106216790488475</v>
      </c>
    </row>
    <row r="70" spans="1:33">
      <c r="A70" s="35" t="s">
        <v>12</v>
      </c>
      <c r="B70" s="5" t="s">
        <v>3</v>
      </c>
      <c r="C70" s="59">
        <f t="shared" si="50"/>
        <v>9.1491054148897231</v>
      </c>
      <c r="D70" s="28">
        <f t="shared" si="51"/>
        <v>8.8661973427615024</v>
      </c>
      <c r="E70" s="28">
        <f t="shared" si="52"/>
        <v>8.8081682538991704</v>
      </c>
      <c r="F70" s="23">
        <f t="shared" ref="F70:AG70" si="58">F32*$M49</f>
        <v>8.6567965621862992</v>
      </c>
      <c r="G70" s="23">
        <f t="shared" si="58"/>
        <v>8.6538383805794474</v>
      </c>
      <c r="H70" s="23">
        <f t="shared" si="58"/>
        <v>8.5916944541145899</v>
      </c>
      <c r="I70" s="23">
        <f t="shared" si="58"/>
        <v>8.5643444374136557</v>
      </c>
      <c r="J70" s="23">
        <f t="shared" si="58"/>
        <v>8.546773042735877</v>
      </c>
      <c r="K70" s="23">
        <f t="shared" si="58"/>
        <v>8.5417716278668472</v>
      </c>
      <c r="L70" s="23">
        <f t="shared" si="58"/>
        <v>8.5563135113845803</v>
      </c>
      <c r="M70" s="23">
        <f t="shared" si="58"/>
        <v>8.5585313206867717</v>
      </c>
      <c r="N70" s="23">
        <f t="shared" si="58"/>
        <v>8.5599991471935528</v>
      </c>
      <c r="O70" s="23">
        <f t="shared" si="58"/>
        <v>8.5591906440089947</v>
      </c>
      <c r="P70" s="23">
        <f t="shared" si="58"/>
        <v>8.5664859235278961</v>
      </c>
      <c r="Q70" s="23">
        <f t="shared" si="58"/>
        <v>8.5770580486710415</v>
      </c>
      <c r="R70" s="23">
        <f t="shared" si="58"/>
        <v>8.5979550286968998</v>
      </c>
      <c r="S70" s="23">
        <f t="shared" si="58"/>
        <v>8.6189217035288426</v>
      </c>
      <c r="T70" s="23">
        <f t="shared" si="58"/>
        <v>8.6374988111300652</v>
      </c>
      <c r="U70" s="23">
        <f t="shared" si="58"/>
        <v>8.6479377310225001</v>
      </c>
      <c r="V70" s="23">
        <f t="shared" si="58"/>
        <v>8.6599288669911996</v>
      </c>
      <c r="W70" s="23">
        <f t="shared" si="58"/>
        <v>8.6554899193007664</v>
      </c>
      <c r="X70" s="23">
        <f t="shared" si="58"/>
        <v>8.6537946097109106</v>
      </c>
      <c r="Y70" s="23">
        <f t="shared" si="58"/>
        <v>8.6572758407124457</v>
      </c>
      <c r="Z70" s="23">
        <f t="shared" si="58"/>
        <v>8.6657827343010609</v>
      </c>
      <c r="AA70" s="23">
        <f t="shared" si="58"/>
        <v>8.6759139264101641</v>
      </c>
      <c r="AB70" s="23">
        <f t="shared" si="58"/>
        <v>8.68405263212947</v>
      </c>
      <c r="AC70" s="23">
        <f t="shared" si="58"/>
        <v>8.6973498859266858</v>
      </c>
      <c r="AD70" s="23">
        <f t="shared" si="58"/>
        <v>8.7094069039611188</v>
      </c>
      <c r="AE70" s="23">
        <f t="shared" si="58"/>
        <v>8.7199400855346596</v>
      </c>
      <c r="AF70" s="23">
        <f t="shared" si="58"/>
        <v>8.7262090874786864</v>
      </c>
      <c r="AG70" s="24">
        <f t="shared" si="58"/>
        <v>8.7312812612647654</v>
      </c>
    </row>
    <row r="71" spans="1:33">
      <c r="A71" s="35" t="s">
        <v>12</v>
      </c>
      <c r="B71" s="5" t="s">
        <v>4</v>
      </c>
      <c r="C71" s="59">
        <f t="shared" si="50"/>
        <v>5.0990944644964804</v>
      </c>
      <c r="D71" s="28">
        <f t="shared" si="51"/>
        <v>5.2105899813990604</v>
      </c>
      <c r="E71" s="28">
        <f t="shared" si="52"/>
        <v>5.4812811336204748</v>
      </c>
      <c r="F71" s="23">
        <f t="shared" ref="F71:AG71" si="59">F33*$M50</f>
        <v>5.2181129787848857</v>
      </c>
      <c r="G71" s="23">
        <f t="shared" si="59"/>
        <v>5.2829639278124212</v>
      </c>
      <c r="H71" s="23">
        <f t="shared" si="59"/>
        <v>5.4706951778292723</v>
      </c>
      <c r="I71" s="23">
        <f t="shared" si="59"/>
        <v>5.5493670763204683</v>
      </c>
      <c r="J71" s="23">
        <f t="shared" si="59"/>
        <v>5.636592172671544</v>
      </c>
      <c r="K71" s="23">
        <f t="shared" si="59"/>
        <v>5.6680881820801865</v>
      </c>
      <c r="L71" s="23">
        <f t="shared" si="59"/>
        <v>5.7073633098410568</v>
      </c>
      <c r="M71" s="23">
        <f t="shared" si="59"/>
        <v>5.7092255776682483</v>
      </c>
      <c r="N71" s="23">
        <f t="shared" si="59"/>
        <v>5.7039901614112622</v>
      </c>
      <c r="O71" s="23">
        <f t="shared" si="59"/>
        <v>5.7149242965299587</v>
      </c>
      <c r="P71" s="23">
        <f t="shared" si="59"/>
        <v>5.6829974980111766</v>
      </c>
      <c r="Q71" s="23">
        <f t="shared" si="59"/>
        <v>5.6410911884877644</v>
      </c>
      <c r="R71" s="23">
        <f t="shared" si="59"/>
        <v>5.5848695530654284</v>
      </c>
      <c r="S71" s="23">
        <f t="shared" si="59"/>
        <v>5.5353101269433047</v>
      </c>
      <c r="T71" s="23">
        <f t="shared" si="59"/>
        <v>5.4380259070099521</v>
      </c>
      <c r="U71" s="23">
        <f t="shared" si="59"/>
        <v>5.3637177964799729</v>
      </c>
      <c r="V71" s="23">
        <f t="shared" si="59"/>
        <v>5.2934097154356961</v>
      </c>
      <c r="W71" s="23">
        <f t="shared" si="59"/>
        <v>5.2305993291717989</v>
      </c>
      <c r="X71" s="23">
        <f t="shared" si="59"/>
        <v>5.1695376553552173</v>
      </c>
      <c r="Y71" s="23">
        <f t="shared" si="59"/>
        <v>5.106862091802971</v>
      </c>
      <c r="Z71" s="23">
        <f t="shared" si="59"/>
        <v>5.0451521367216285</v>
      </c>
      <c r="AA71" s="23">
        <f t="shared" si="59"/>
        <v>4.9904895148148469</v>
      </c>
      <c r="AB71" s="23">
        <f t="shared" si="59"/>
        <v>4.9337973241706816</v>
      </c>
      <c r="AC71" s="23">
        <f t="shared" si="59"/>
        <v>4.8787541163074408</v>
      </c>
      <c r="AD71" s="23">
        <f t="shared" si="59"/>
        <v>4.8375978752589166</v>
      </c>
      <c r="AE71" s="23">
        <f t="shared" si="59"/>
        <v>4.8029536905240029</v>
      </c>
      <c r="AF71" s="23">
        <f t="shared" si="59"/>
        <v>4.7744211564163379</v>
      </c>
      <c r="AG71" s="24">
        <f t="shared" si="59"/>
        <v>4.7498084069951858</v>
      </c>
    </row>
    <row r="72" spans="1:33">
      <c r="A72" s="36"/>
      <c r="B72" s="16"/>
      <c r="C72" s="59"/>
      <c r="D72" s="28"/>
      <c r="E72" s="28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4"/>
    </row>
    <row r="73" spans="1:33">
      <c r="A73" s="35" t="s">
        <v>10</v>
      </c>
      <c r="B73" s="5" t="s">
        <v>8</v>
      </c>
      <c r="C73" s="59">
        <f t="shared" si="50"/>
        <v>22.02564814555511</v>
      </c>
      <c r="D73" s="28">
        <f t="shared" si="51"/>
        <v>21.780103446528592</v>
      </c>
      <c r="E73" s="28">
        <f t="shared" si="52"/>
        <v>20.855278587858535</v>
      </c>
      <c r="F73" s="23">
        <f t="shared" ref="F73:AG73" si="60">F35*$M52</f>
        <v>20.369981327209359</v>
      </c>
      <c r="G73" s="23">
        <f t="shared" si="60"/>
        <v>19.725991215251145</v>
      </c>
      <c r="H73" s="23">
        <f t="shared" si="60"/>
        <v>19.397240963612365</v>
      </c>
      <c r="I73" s="23">
        <f t="shared" si="60"/>
        <v>19.09620978615229</v>
      </c>
      <c r="J73" s="23">
        <f t="shared" si="60"/>
        <v>18.798748321183979</v>
      </c>
      <c r="K73" s="23">
        <f t="shared" si="60"/>
        <v>18.499921179099726</v>
      </c>
      <c r="L73" s="23">
        <f t="shared" si="60"/>
        <v>18.186914430220774</v>
      </c>
      <c r="M73" s="23">
        <f t="shared" si="60"/>
        <v>17.883775057830658</v>
      </c>
      <c r="N73" s="23">
        <f t="shared" si="60"/>
        <v>17.493912942048539</v>
      </c>
      <c r="O73" s="23">
        <f t="shared" si="60"/>
        <v>17.083148651713529</v>
      </c>
      <c r="P73" s="23">
        <f t="shared" si="60"/>
        <v>16.701132603297843</v>
      </c>
      <c r="Q73" s="23">
        <f t="shared" si="60"/>
        <v>16.291171404689681</v>
      </c>
      <c r="R73" s="23">
        <f t="shared" si="60"/>
        <v>15.901510724826073</v>
      </c>
      <c r="S73" s="23">
        <f t="shared" si="60"/>
        <v>15.540312832357754</v>
      </c>
      <c r="T73" s="23">
        <f t="shared" si="60"/>
        <v>15.18465427227347</v>
      </c>
      <c r="U73" s="23">
        <f t="shared" si="60"/>
        <v>14.876230491743527</v>
      </c>
      <c r="V73" s="23">
        <f t="shared" si="60"/>
        <v>14.595731683286306</v>
      </c>
      <c r="W73" s="23">
        <f t="shared" si="60"/>
        <v>14.340601795972729</v>
      </c>
      <c r="X73" s="23">
        <f t="shared" si="60"/>
        <v>14.10968594337122</v>
      </c>
      <c r="Y73" s="23">
        <f t="shared" si="60"/>
        <v>13.898462446169184</v>
      </c>
      <c r="Z73" s="23">
        <f t="shared" si="60"/>
        <v>13.700850608193907</v>
      </c>
      <c r="AA73" s="23">
        <f t="shared" si="60"/>
        <v>13.525100625143361</v>
      </c>
      <c r="AB73" s="23">
        <f t="shared" si="60"/>
        <v>13.365658393631403</v>
      </c>
      <c r="AC73" s="23">
        <f t="shared" si="60"/>
        <v>13.221371059897223</v>
      </c>
      <c r="AD73" s="23">
        <f t="shared" si="60"/>
        <v>13.094377427551178</v>
      </c>
      <c r="AE73" s="23">
        <f t="shared" si="60"/>
        <v>12.983456880726813</v>
      </c>
      <c r="AF73" s="23">
        <f t="shared" si="60"/>
        <v>12.886277972068564</v>
      </c>
      <c r="AG73" s="24">
        <f t="shared" si="60"/>
        <v>12.78537574618972</v>
      </c>
    </row>
    <row r="74" spans="1:33">
      <c r="A74" s="37" t="s">
        <v>11</v>
      </c>
      <c r="B74" s="7" t="s">
        <v>8</v>
      </c>
      <c r="C74" s="61">
        <f t="shared" si="50"/>
        <v>2.2906120197496227</v>
      </c>
      <c r="D74" s="62">
        <f t="shared" si="51"/>
        <v>2.2743169412510276</v>
      </c>
      <c r="E74" s="62">
        <f t="shared" si="52"/>
        <v>2.2527311032171391</v>
      </c>
      <c r="F74" s="30">
        <f t="shared" ref="F74:AG75" si="61">F36*$M53</f>
        <v>2.3487735282786142</v>
      </c>
      <c r="G74" s="30">
        <f t="shared" si="61"/>
        <v>2.4825074436769081</v>
      </c>
      <c r="H74" s="30">
        <f t="shared" si="61"/>
        <v>2.5460104872340539</v>
      </c>
      <c r="I74" s="30">
        <f t="shared" si="61"/>
        <v>2.5695106312489489</v>
      </c>
      <c r="J74" s="30">
        <f t="shared" si="61"/>
        <v>2.5877734055597683</v>
      </c>
      <c r="K74" s="30">
        <f t="shared" si="61"/>
        <v>2.6003208086564666</v>
      </c>
      <c r="L74" s="30">
        <f t="shared" si="61"/>
        <v>2.6089748292750361</v>
      </c>
      <c r="M74" s="30">
        <f t="shared" si="61"/>
        <v>2.6069920017932708</v>
      </c>
      <c r="N74" s="30">
        <f t="shared" si="61"/>
        <v>2.6032459577859974</v>
      </c>
      <c r="O74" s="30">
        <f t="shared" si="61"/>
        <v>2.6033182758194138</v>
      </c>
      <c r="P74" s="30">
        <f t="shared" si="61"/>
        <v>2.5942009900828897</v>
      </c>
      <c r="Q74" s="30">
        <f t="shared" si="61"/>
        <v>2.5818329964358493</v>
      </c>
      <c r="R74" s="30">
        <f t="shared" si="61"/>
        <v>2.5710602299365726</v>
      </c>
      <c r="S74" s="30">
        <f t="shared" si="61"/>
        <v>2.5562961367199644</v>
      </c>
      <c r="T74" s="30">
        <f t="shared" si="61"/>
        <v>2.5375854668952247</v>
      </c>
      <c r="U74" s="30">
        <f t="shared" si="61"/>
        <v>2.5173206191297131</v>
      </c>
      <c r="V74" s="30">
        <f t="shared" si="61"/>
        <v>2.5002319945106066</v>
      </c>
      <c r="W74" s="30">
        <f t="shared" si="61"/>
        <v>2.4913093376883664</v>
      </c>
      <c r="X74" s="30">
        <f t="shared" si="61"/>
        <v>2.4770768573445108</v>
      </c>
      <c r="Y74" s="30">
        <f t="shared" si="61"/>
        <v>2.4601498546592433</v>
      </c>
      <c r="Z74" s="30">
        <f t="shared" si="61"/>
        <v>2.446631685234538</v>
      </c>
      <c r="AA74" s="30">
        <f t="shared" si="61"/>
        <v>2.4363468065329688</v>
      </c>
      <c r="AB74" s="30">
        <f t="shared" si="61"/>
        <v>2.4246921604789184</v>
      </c>
      <c r="AC74" s="30">
        <f t="shared" si="61"/>
        <v>2.4122276336856605</v>
      </c>
      <c r="AD74" s="30">
        <f t="shared" si="61"/>
        <v>2.4017425689703549</v>
      </c>
      <c r="AE74" s="30">
        <f t="shared" si="61"/>
        <v>2.3937396906053787</v>
      </c>
      <c r="AF74" s="30">
        <f t="shared" si="61"/>
        <v>2.3873053315515951</v>
      </c>
      <c r="AG74" s="31">
        <f t="shared" si="61"/>
        <v>2.3804183448350136</v>
      </c>
    </row>
    <row r="75" spans="1:33">
      <c r="A75" s="181" t="s">
        <v>43</v>
      </c>
      <c r="B75" s="182"/>
      <c r="C75" s="162">
        <f t="shared" ref="C75" si="62">J54</f>
        <v>4073.6094157796806</v>
      </c>
      <c r="D75" s="163">
        <f t="shared" ref="D75" si="63">K54</f>
        <v>4028.469404118282</v>
      </c>
      <c r="E75" s="163">
        <f t="shared" ref="E75" si="64">L54</f>
        <v>3857.6243952776222</v>
      </c>
      <c r="F75" s="157">
        <f t="shared" si="61"/>
        <v>3897.994043029747</v>
      </c>
      <c r="G75" s="157">
        <f t="shared" si="61"/>
        <v>3865.6943505798431</v>
      </c>
      <c r="H75" s="157">
        <f t="shared" si="61"/>
        <v>3876.2792331965088</v>
      </c>
      <c r="I75" s="157">
        <f t="shared" si="61"/>
        <v>3894.0955214077835</v>
      </c>
      <c r="J75" s="157">
        <f t="shared" si="61"/>
        <v>3913.1838281805649</v>
      </c>
      <c r="K75" s="157">
        <f t="shared" si="61"/>
        <v>3930.0514153327849</v>
      </c>
      <c r="L75" s="157">
        <f t="shared" si="61"/>
        <v>3947.7056176159927</v>
      </c>
      <c r="M75" s="157">
        <f t="shared" si="61"/>
        <v>3965.6786505653922</v>
      </c>
      <c r="N75" s="157">
        <f t="shared" si="61"/>
        <v>3983.9806076392879</v>
      </c>
      <c r="O75" s="157">
        <f t="shared" si="61"/>
        <v>4003.8528274951709</v>
      </c>
      <c r="P75" s="157">
        <f t="shared" si="61"/>
        <v>4026.2041803864204</v>
      </c>
      <c r="Q75" s="157">
        <f t="shared" si="61"/>
        <v>4050.0569511857661</v>
      </c>
      <c r="R75" s="157">
        <f t="shared" si="61"/>
        <v>4076.426475180785</v>
      </c>
      <c r="S75" s="157">
        <f t="shared" si="61"/>
        <v>4101.6203771504406</v>
      </c>
      <c r="T75" s="157">
        <f t="shared" si="61"/>
        <v>4127.1683673416364</v>
      </c>
      <c r="U75" s="157">
        <f t="shared" si="61"/>
        <v>4152.1176775965887</v>
      </c>
      <c r="V75" s="157">
        <f t="shared" si="61"/>
        <v>4174.6682913885752</v>
      </c>
      <c r="W75" s="157">
        <f t="shared" si="61"/>
        <v>4196.4639973259109</v>
      </c>
      <c r="X75" s="157">
        <f t="shared" si="61"/>
        <v>4217.2324893696532</v>
      </c>
      <c r="Y75" s="157">
        <f t="shared" si="61"/>
        <v>4235.9857049362572</v>
      </c>
      <c r="Z75" s="157">
        <f t="shared" si="61"/>
        <v>4250.7985654547147</v>
      </c>
      <c r="AA75" s="157">
        <f t="shared" si="61"/>
        <v>4264.5655911936456</v>
      </c>
      <c r="AB75" s="157">
        <f t="shared" si="61"/>
        <v>4276.4548547458789</v>
      </c>
      <c r="AC75" s="157">
        <f t="shared" si="61"/>
        <v>4286.6255289876735</v>
      </c>
      <c r="AD75" s="157">
        <f t="shared" si="61"/>
        <v>4296.3034727207769</v>
      </c>
      <c r="AE75" s="157">
        <f t="shared" si="61"/>
        <v>4305.9725118798915</v>
      </c>
      <c r="AF75" s="157">
        <f t="shared" si="61"/>
        <v>4315.123587694171</v>
      </c>
      <c r="AG75" s="158">
        <f t="shared" si="61"/>
        <v>4323.981851056963</v>
      </c>
    </row>
    <row r="76" spans="1:33">
      <c r="A76" s="39"/>
    </row>
    <row r="77" spans="1:33">
      <c r="A77" s="39" t="s">
        <v>22</v>
      </c>
    </row>
    <row r="78" spans="1:33">
      <c r="A78" s="34" t="s">
        <v>0</v>
      </c>
      <c r="B78" s="34" t="s">
        <v>1</v>
      </c>
      <c r="C78" s="20">
        <v>2010</v>
      </c>
      <c r="D78" s="20">
        <v>2011</v>
      </c>
      <c r="E78" s="20">
        <v>2012</v>
      </c>
      <c r="F78" s="20">
        <v>2013</v>
      </c>
      <c r="G78" s="20">
        <v>2014</v>
      </c>
      <c r="H78" s="20">
        <v>2015</v>
      </c>
      <c r="I78" s="20">
        <v>2016</v>
      </c>
      <c r="J78" s="20">
        <v>2017</v>
      </c>
      <c r="K78" s="20">
        <v>2018</v>
      </c>
      <c r="L78" s="20">
        <v>2019</v>
      </c>
      <c r="M78" s="20">
        <v>2020</v>
      </c>
      <c r="N78" s="20">
        <v>2021</v>
      </c>
      <c r="O78" s="20">
        <v>2022</v>
      </c>
      <c r="P78" s="20">
        <v>2023</v>
      </c>
      <c r="Q78" s="20">
        <v>2024</v>
      </c>
      <c r="R78" s="20">
        <v>2025</v>
      </c>
      <c r="S78" s="20">
        <v>2026</v>
      </c>
      <c r="T78" s="20">
        <v>2027</v>
      </c>
      <c r="U78" s="20">
        <v>2028</v>
      </c>
      <c r="V78" s="20">
        <v>2029</v>
      </c>
      <c r="W78" s="20">
        <v>2030</v>
      </c>
      <c r="X78" s="20">
        <v>2031</v>
      </c>
      <c r="Y78" s="20">
        <v>2032</v>
      </c>
      <c r="Z78" s="20">
        <v>2033</v>
      </c>
      <c r="AA78" s="20">
        <v>2034</v>
      </c>
      <c r="AB78" s="20">
        <v>2035</v>
      </c>
      <c r="AC78" s="20">
        <v>2036</v>
      </c>
      <c r="AD78" s="20">
        <v>2037</v>
      </c>
      <c r="AE78" s="20">
        <v>2038</v>
      </c>
      <c r="AF78" s="20">
        <v>2039</v>
      </c>
      <c r="AG78" s="21">
        <v>2040</v>
      </c>
    </row>
    <row r="79" spans="1:33">
      <c r="A79" s="35" t="s">
        <v>13</v>
      </c>
      <c r="B79" s="5" t="s">
        <v>2</v>
      </c>
      <c r="C79" s="49">
        <f>C62*B$58</f>
        <v>337617.42851984757</v>
      </c>
      <c r="D79" s="50">
        <f t="shared" ref="D79:AG79" si="65">D62*C$58</f>
        <v>296233.6702662874</v>
      </c>
      <c r="E79" s="50">
        <f t="shared" si="65"/>
        <v>270832.60168810259</v>
      </c>
      <c r="F79" s="50">
        <f t="shared" si="65"/>
        <v>312034.31126714865</v>
      </c>
      <c r="G79" s="50">
        <f t="shared" si="65"/>
        <v>302476.08125768916</v>
      </c>
      <c r="H79" s="50">
        <f t="shared" si="65"/>
        <v>301409.52880051889</v>
      </c>
      <c r="I79" s="50">
        <f t="shared" si="65"/>
        <v>299709.96770890482</v>
      </c>
      <c r="J79" s="50">
        <f t="shared" si="65"/>
        <v>297620.40815427824</v>
      </c>
      <c r="K79" s="50">
        <f t="shared" si="65"/>
        <v>295342.90059582255</v>
      </c>
      <c r="L79" s="50">
        <f t="shared" si="65"/>
        <v>293742.91590079386</v>
      </c>
      <c r="M79" s="50">
        <f t="shared" si="65"/>
        <v>294743.9794222833</v>
      </c>
      <c r="N79" s="50">
        <f t="shared" si="65"/>
        <v>291572.20967851469</v>
      </c>
      <c r="O79" s="50">
        <f t="shared" si="65"/>
        <v>290275.74033974792</v>
      </c>
      <c r="P79" s="50">
        <f t="shared" si="65"/>
        <v>288902.51687722048</v>
      </c>
      <c r="Q79" s="50">
        <f t="shared" si="65"/>
        <v>287730.33494328393</v>
      </c>
      <c r="R79" s="50">
        <f t="shared" si="65"/>
        <v>286818.74462845549</v>
      </c>
      <c r="S79" s="50">
        <f t="shared" si="65"/>
        <v>285863.0519645983</v>
      </c>
      <c r="T79" s="50">
        <f t="shared" si="65"/>
        <v>284906.65367718413</v>
      </c>
      <c r="U79" s="50">
        <f t="shared" si="65"/>
        <v>283769.26283323596</v>
      </c>
      <c r="V79" s="50">
        <f t="shared" si="65"/>
        <v>282556.13676213962</v>
      </c>
      <c r="W79" s="50">
        <f t="shared" si="65"/>
        <v>281794.64364135021</v>
      </c>
      <c r="X79" s="50">
        <f t="shared" si="65"/>
        <v>279976.27233845659</v>
      </c>
      <c r="Y79" s="50">
        <f t="shared" si="65"/>
        <v>278507.08339048177</v>
      </c>
      <c r="Z79" s="50">
        <f t="shared" si="65"/>
        <v>276990.06331968744</v>
      </c>
      <c r="AA79" s="50">
        <f t="shared" si="65"/>
        <v>275403.84643266274</v>
      </c>
      <c r="AB79" s="50">
        <f t="shared" si="65"/>
        <v>273780.05926495761</v>
      </c>
      <c r="AC79" s="50">
        <f t="shared" si="65"/>
        <v>272124.6139290313</v>
      </c>
      <c r="AD79" s="50">
        <f t="shared" si="65"/>
        <v>270525.21039449016</v>
      </c>
      <c r="AE79" s="50">
        <f t="shared" si="65"/>
        <v>268969.82439879928</v>
      </c>
      <c r="AF79" s="50">
        <f t="shared" si="65"/>
        <v>267775.30411797226</v>
      </c>
      <c r="AG79" s="51">
        <f t="shared" si="65"/>
        <v>265919.29523486731</v>
      </c>
    </row>
    <row r="80" spans="1:33">
      <c r="A80" s="35" t="s">
        <v>13</v>
      </c>
      <c r="B80" s="5" t="s">
        <v>3</v>
      </c>
      <c r="C80" s="25">
        <f t="shared" ref="C80:AG80" si="66">C63*B$58</f>
        <v>218740.24247476639</v>
      </c>
      <c r="D80" s="11">
        <f t="shared" si="66"/>
        <v>197802.03584386822</v>
      </c>
      <c r="E80" s="11">
        <f t="shared" si="66"/>
        <v>180841.15805823979</v>
      </c>
      <c r="F80" s="11">
        <f t="shared" si="66"/>
        <v>210903.94130699686</v>
      </c>
      <c r="G80" s="11">
        <f t="shared" si="66"/>
        <v>210154.25101773039</v>
      </c>
      <c r="H80" s="11">
        <f t="shared" si="66"/>
        <v>214419.63810829373</v>
      </c>
      <c r="I80" s="11">
        <f t="shared" si="66"/>
        <v>214836.6723251646</v>
      </c>
      <c r="J80" s="11">
        <f t="shared" si="66"/>
        <v>214544.3125688514</v>
      </c>
      <c r="K80" s="11">
        <f t="shared" si="66"/>
        <v>213944.56561735479</v>
      </c>
      <c r="L80" s="11">
        <f t="shared" si="66"/>
        <v>214010.18941130731</v>
      </c>
      <c r="M80" s="11">
        <f t="shared" si="66"/>
        <v>215704.61898519521</v>
      </c>
      <c r="N80" s="11">
        <f t="shared" si="66"/>
        <v>214573.17913642773</v>
      </c>
      <c r="O80" s="11">
        <f t="shared" si="66"/>
        <v>214788.84569972148</v>
      </c>
      <c r="P80" s="11">
        <f t="shared" si="66"/>
        <v>214923.6266480973</v>
      </c>
      <c r="Q80" s="11">
        <f t="shared" si="66"/>
        <v>215290.8274569675</v>
      </c>
      <c r="R80" s="11">
        <f t="shared" si="66"/>
        <v>216029.4255323153</v>
      </c>
      <c r="S80" s="11">
        <f t="shared" si="66"/>
        <v>216726.28610679708</v>
      </c>
      <c r="T80" s="11">
        <f t="shared" si="66"/>
        <v>217624.1067073782</v>
      </c>
      <c r="U80" s="11">
        <f t="shared" si="66"/>
        <v>218492.7518167113</v>
      </c>
      <c r="V80" s="11">
        <f t="shared" si="66"/>
        <v>219416.50596428465</v>
      </c>
      <c r="W80" s="11">
        <f t="shared" si="66"/>
        <v>220762.87813908496</v>
      </c>
      <c r="X80" s="11">
        <f t="shared" si="66"/>
        <v>221409.66699888671</v>
      </c>
      <c r="Y80" s="11">
        <f t="shared" si="66"/>
        <v>222567.48764371651</v>
      </c>
      <c r="Z80" s="11">
        <f t="shared" si="66"/>
        <v>223805.21662057663</v>
      </c>
      <c r="AA80" s="11">
        <f t="shared" si="66"/>
        <v>224849.63697086161</v>
      </c>
      <c r="AB80" s="11">
        <f t="shared" si="66"/>
        <v>225711.71774705511</v>
      </c>
      <c r="AC80" s="11">
        <f t="shared" si="66"/>
        <v>226447.66878294165</v>
      </c>
      <c r="AD80" s="11">
        <f t="shared" si="66"/>
        <v>227224.20363763435</v>
      </c>
      <c r="AE80" s="11">
        <f t="shared" si="66"/>
        <v>228080.16126297577</v>
      </c>
      <c r="AF80" s="11">
        <f t="shared" si="66"/>
        <v>229567.92735816166</v>
      </c>
      <c r="AG80" s="15">
        <f t="shared" si="66"/>
        <v>230605.84430554381</v>
      </c>
    </row>
    <row r="81" spans="1:33">
      <c r="A81" s="35" t="s">
        <v>13</v>
      </c>
      <c r="B81" s="5" t="s">
        <v>4</v>
      </c>
      <c r="C81" s="25">
        <f t="shared" ref="C81:AG81" si="67">C64*B$58</f>
        <v>274763.77820512175</v>
      </c>
      <c r="D81" s="11">
        <f t="shared" si="67"/>
        <v>288234.01352544746</v>
      </c>
      <c r="E81" s="11">
        <f t="shared" si="67"/>
        <v>320393.79552023334</v>
      </c>
      <c r="F81" s="11">
        <f t="shared" si="67"/>
        <v>297737.68235293112</v>
      </c>
      <c r="G81" s="11">
        <f t="shared" si="67"/>
        <v>298214.95272224711</v>
      </c>
      <c r="H81" s="11">
        <f t="shared" si="67"/>
        <v>310701.31292307458</v>
      </c>
      <c r="I81" s="11">
        <f t="shared" si="67"/>
        <v>318772.90636455879</v>
      </c>
      <c r="J81" s="11">
        <f t="shared" si="67"/>
        <v>326752.86393981194</v>
      </c>
      <c r="K81" s="11">
        <f t="shared" si="67"/>
        <v>329967.37538897427</v>
      </c>
      <c r="L81" s="11">
        <f t="shared" si="67"/>
        <v>333541.84802976449</v>
      </c>
      <c r="M81" s="11">
        <f t="shared" si="67"/>
        <v>338349.66419781087</v>
      </c>
      <c r="N81" s="11">
        <f t="shared" si="67"/>
        <v>337839.97709421831</v>
      </c>
      <c r="O81" s="11">
        <f t="shared" si="67"/>
        <v>340418.43726674188</v>
      </c>
      <c r="P81" s="11">
        <f t="shared" si="67"/>
        <v>340981.66666405322</v>
      </c>
      <c r="Q81" s="11">
        <f t="shared" si="67"/>
        <v>341650.58178710419</v>
      </c>
      <c r="R81" s="11">
        <f t="shared" si="67"/>
        <v>341517.48129729455</v>
      </c>
      <c r="S81" s="11">
        <f t="shared" si="67"/>
        <v>341182.42348067032</v>
      </c>
      <c r="T81" s="11">
        <f t="shared" si="67"/>
        <v>340502.80309516547</v>
      </c>
      <c r="U81" s="11">
        <f t="shared" si="67"/>
        <v>339931.10796396359</v>
      </c>
      <c r="V81" s="11">
        <f t="shared" si="67"/>
        <v>339750.60075443087</v>
      </c>
      <c r="W81" s="11">
        <f t="shared" si="67"/>
        <v>340527.34668191994</v>
      </c>
      <c r="X81" s="11">
        <f t="shared" si="67"/>
        <v>340295.46099542623</v>
      </c>
      <c r="Y81" s="11">
        <f t="shared" si="67"/>
        <v>340658.00271050812</v>
      </c>
      <c r="Z81" s="11">
        <f t="shared" si="67"/>
        <v>340830.0006592017</v>
      </c>
      <c r="AA81" s="11">
        <f t="shared" si="67"/>
        <v>341065.69527522224</v>
      </c>
      <c r="AB81" s="11">
        <f t="shared" si="67"/>
        <v>341594.86100113351</v>
      </c>
      <c r="AC81" s="11">
        <f t="shared" si="67"/>
        <v>342013.02624625742</v>
      </c>
      <c r="AD81" s="11">
        <f t="shared" si="67"/>
        <v>342156.73767934687</v>
      </c>
      <c r="AE81" s="11">
        <f t="shared" si="67"/>
        <v>342510.69650309114</v>
      </c>
      <c r="AF81" s="11">
        <f t="shared" si="67"/>
        <v>343406.32017441362</v>
      </c>
      <c r="AG81" s="15">
        <f t="shared" si="67"/>
        <v>343022.36516449455</v>
      </c>
    </row>
    <row r="82" spans="1:33">
      <c r="A82" s="35"/>
      <c r="B82" s="5"/>
      <c r="C82" s="25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5"/>
    </row>
    <row r="83" spans="1:33">
      <c r="A83" s="35" t="s">
        <v>6</v>
      </c>
      <c r="B83" s="5" t="s">
        <v>2</v>
      </c>
      <c r="C83" s="25">
        <f t="shared" ref="C83:AG83" si="68">C66*B$58</f>
        <v>1675.8000000000004</v>
      </c>
      <c r="D83" s="11">
        <f t="shared" si="68"/>
        <v>1463</v>
      </c>
      <c r="E83" s="11">
        <f t="shared" si="68"/>
        <v>1463</v>
      </c>
      <c r="F83" s="11">
        <f t="shared" si="68"/>
        <v>1581.8939084849574</v>
      </c>
      <c r="G83" s="11">
        <f t="shared" si="68"/>
        <v>1554.2988827527881</v>
      </c>
      <c r="H83" s="11">
        <f t="shared" si="68"/>
        <v>1552.0145493492853</v>
      </c>
      <c r="I83" s="11">
        <f t="shared" si="68"/>
        <v>1549.0276560879395</v>
      </c>
      <c r="J83" s="11">
        <f t="shared" si="68"/>
        <v>1542.7444854678265</v>
      </c>
      <c r="K83" s="11">
        <f t="shared" si="68"/>
        <v>1535.8864997969401</v>
      </c>
      <c r="L83" s="11">
        <f t="shared" si="68"/>
        <v>1530.5222268905436</v>
      </c>
      <c r="M83" s="11">
        <f t="shared" si="68"/>
        <v>1538.0627250267889</v>
      </c>
      <c r="N83" s="11">
        <f t="shared" si="68"/>
        <v>1524.1910416079111</v>
      </c>
      <c r="O83" s="11">
        <f t="shared" si="68"/>
        <v>1521.2899167168193</v>
      </c>
      <c r="P83" s="11">
        <f t="shared" si="68"/>
        <v>1518.734560035997</v>
      </c>
      <c r="Q83" s="11">
        <f t="shared" si="68"/>
        <v>1516.780821308354</v>
      </c>
      <c r="R83" s="11">
        <f t="shared" si="68"/>
        <v>1515.3524457656231</v>
      </c>
      <c r="S83" s="11">
        <f t="shared" si="68"/>
        <v>1514.2479340080554</v>
      </c>
      <c r="T83" s="11">
        <f t="shared" si="68"/>
        <v>1513.4724443750108</v>
      </c>
      <c r="U83" s="11">
        <f t="shared" si="68"/>
        <v>1512.7737717857797</v>
      </c>
      <c r="V83" s="11">
        <f t="shared" si="68"/>
        <v>1512.3332175485039</v>
      </c>
      <c r="W83" s="11">
        <f t="shared" si="68"/>
        <v>1514.7263403945096</v>
      </c>
      <c r="X83" s="11">
        <f t="shared" si="68"/>
        <v>1512.0007994777252</v>
      </c>
      <c r="Y83" s="11">
        <f t="shared" si="68"/>
        <v>1511.8881433669044</v>
      </c>
      <c r="Z83" s="11">
        <f t="shared" si="68"/>
        <v>1511.9330279716564</v>
      </c>
      <c r="AA83" s="11">
        <f t="shared" si="68"/>
        <v>1512.1991964164413</v>
      </c>
      <c r="AB83" s="11">
        <f t="shared" si="68"/>
        <v>1512.711640419074</v>
      </c>
      <c r="AC83" s="11">
        <f t="shared" si="68"/>
        <v>1513.4306718407147</v>
      </c>
      <c r="AD83" s="11">
        <f t="shared" si="68"/>
        <v>1514.3400588163338</v>
      </c>
      <c r="AE83" s="11">
        <f t="shared" si="68"/>
        <v>1515.4670737820998</v>
      </c>
      <c r="AF83" s="11">
        <f t="shared" si="68"/>
        <v>1516.9310280773311</v>
      </c>
      <c r="AG83" s="15">
        <f t="shared" si="68"/>
        <v>1514.4913140202354</v>
      </c>
    </row>
    <row r="84" spans="1:33">
      <c r="A84" s="35" t="s">
        <v>7</v>
      </c>
      <c r="B84" s="5" t="s">
        <v>2</v>
      </c>
      <c r="C84" s="25">
        <f t="shared" ref="C84:AG84" si="69">C67*B$58</f>
        <v>36994</v>
      </c>
      <c r="D84" s="11">
        <f t="shared" si="69"/>
        <v>34503</v>
      </c>
      <c r="E84" s="11">
        <f t="shared" si="69"/>
        <v>34503</v>
      </c>
      <c r="F84" s="11">
        <f t="shared" si="69"/>
        <v>37805.618598878835</v>
      </c>
      <c r="G84" s="11">
        <f t="shared" si="69"/>
        <v>35594.819422459106</v>
      </c>
      <c r="H84" s="11">
        <f t="shared" si="69"/>
        <v>34791.21757090238</v>
      </c>
      <c r="I84" s="11">
        <f t="shared" si="69"/>
        <v>33917.430490314124</v>
      </c>
      <c r="J84" s="11">
        <f t="shared" si="69"/>
        <v>33014.914344384248</v>
      </c>
      <c r="K84" s="11">
        <f t="shared" si="69"/>
        <v>32143.296750972131</v>
      </c>
      <c r="L84" s="11">
        <f t="shared" si="69"/>
        <v>31328.374372644703</v>
      </c>
      <c r="M84" s="11">
        <f t="shared" si="69"/>
        <v>30787.873538266856</v>
      </c>
      <c r="N84" s="11">
        <f t="shared" si="69"/>
        <v>29819.213626565826</v>
      </c>
      <c r="O84" s="11">
        <f t="shared" si="69"/>
        <v>29080.584506926374</v>
      </c>
      <c r="P84" s="11">
        <f t="shared" si="69"/>
        <v>28356.921351777735</v>
      </c>
      <c r="Q84" s="11">
        <f t="shared" si="69"/>
        <v>27652.374233727434</v>
      </c>
      <c r="R84" s="11">
        <f t="shared" si="69"/>
        <v>26962.374017463622</v>
      </c>
      <c r="S84" s="11">
        <f t="shared" si="69"/>
        <v>26294.043940945212</v>
      </c>
      <c r="T84" s="11">
        <f t="shared" si="69"/>
        <v>25660.314466626998</v>
      </c>
      <c r="U84" s="11">
        <f t="shared" si="69"/>
        <v>25056.620617322682</v>
      </c>
      <c r="V84" s="11">
        <f t="shared" si="69"/>
        <v>24480.736088260226</v>
      </c>
      <c r="W84" s="11">
        <f t="shared" si="69"/>
        <v>23977.97943043034</v>
      </c>
      <c r="X84" s="11">
        <f t="shared" si="69"/>
        <v>23414.110939538768</v>
      </c>
      <c r="Y84" s="11">
        <f t="shared" si="69"/>
        <v>22903.829158872508</v>
      </c>
      <c r="Z84" s="11">
        <f t="shared" si="69"/>
        <v>22408.516915441251</v>
      </c>
      <c r="AA84" s="11">
        <f t="shared" si="69"/>
        <v>21930.815880172977</v>
      </c>
      <c r="AB84" s="11">
        <f t="shared" si="69"/>
        <v>21468.852765849882</v>
      </c>
      <c r="AC84" s="11">
        <f t="shared" si="69"/>
        <v>21024.382614302031</v>
      </c>
      <c r="AD84" s="11">
        <f t="shared" si="69"/>
        <v>20585.260503122459</v>
      </c>
      <c r="AE84" s="11">
        <f t="shared" si="69"/>
        <v>20164.679646236753</v>
      </c>
      <c r="AF84" s="11">
        <f t="shared" si="69"/>
        <v>19749.134211730689</v>
      </c>
      <c r="AG84" s="15">
        <f t="shared" si="69"/>
        <v>19283.561956081623</v>
      </c>
    </row>
    <row r="85" spans="1:33">
      <c r="A85" s="36"/>
      <c r="B85" s="16"/>
      <c r="C85" s="25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5"/>
    </row>
    <row r="86" spans="1:33">
      <c r="A86" s="35" t="s">
        <v>12</v>
      </c>
      <c r="B86" s="5" t="s">
        <v>2</v>
      </c>
      <c r="C86" s="25">
        <f t="shared" ref="C86:AG86" si="70">C69*B$58</f>
        <v>579198.35517896002</v>
      </c>
      <c r="D86" s="11">
        <f t="shared" si="70"/>
        <v>533285.72148895997</v>
      </c>
      <c r="E86" s="11">
        <f t="shared" si="70"/>
        <v>498011.17715927988</v>
      </c>
      <c r="F86" s="11">
        <f t="shared" si="70"/>
        <v>512513.69464657147</v>
      </c>
      <c r="G86" s="11">
        <f t="shared" si="70"/>
        <v>514439.78142091254</v>
      </c>
      <c r="H86" s="11">
        <f t="shared" si="70"/>
        <v>515504.00174235896</v>
      </c>
      <c r="I86" s="11">
        <f t="shared" si="70"/>
        <v>517817.66791936225</v>
      </c>
      <c r="J86" s="11">
        <f t="shared" si="70"/>
        <v>521697.59950182756</v>
      </c>
      <c r="K86" s="11">
        <f t="shared" si="70"/>
        <v>526725.46145116899</v>
      </c>
      <c r="L86" s="11">
        <f t="shared" si="70"/>
        <v>533128.98418493941</v>
      </c>
      <c r="M86" s="11">
        <f t="shared" si="70"/>
        <v>538605.69316362194</v>
      </c>
      <c r="N86" s="11">
        <f t="shared" si="70"/>
        <v>538490.53604260576</v>
      </c>
      <c r="O86" s="11">
        <f t="shared" si="70"/>
        <v>543092.09253580612</v>
      </c>
      <c r="P86" s="11">
        <f t="shared" si="70"/>
        <v>548398.24721444084</v>
      </c>
      <c r="Q86" s="11">
        <f t="shared" si="70"/>
        <v>553978.69386146637</v>
      </c>
      <c r="R86" s="11">
        <f t="shared" si="70"/>
        <v>559955.71651277598</v>
      </c>
      <c r="S86" s="11">
        <f t="shared" si="70"/>
        <v>565799.23999163462</v>
      </c>
      <c r="T86" s="11">
        <f t="shared" si="70"/>
        <v>572097.328929613</v>
      </c>
      <c r="U86" s="11">
        <f t="shared" si="70"/>
        <v>578252.00716079678</v>
      </c>
      <c r="V86" s="11">
        <f t="shared" si="70"/>
        <v>584464.63840170251</v>
      </c>
      <c r="W86" s="11">
        <f t="shared" si="70"/>
        <v>591966.13631701958</v>
      </c>
      <c r="X86" s="11">
        <f t="shared" si="70"/>
        <v>597502.69220619765</v>
      </c>
      <c r="Y86" s="11">
        <f t="shared" si="70"/>
        <v>604029.66879439075</v>
      </c>
      <c r="Z86" s="11">
        <f t="shared" si="70"/>
        <v>610670.66086919745</v>
      </c>
      <c r="AA86" s="11">
        <f t="shared" si="70"/>
        <v>617417.78812335141</v>
      </c>
      <c r="AB86" s="11">
        <f t="shared" si="70"/>
        <v>624046.89458886697</v>
      </c>
      <c r="AC86" s="11">
        <f t="shared" si="70"/>
        <v>631191.03208157222</v>
      </c>
      <c r="AD86" s="11">
        <f t="shared" si="70"/>
        <v>638784.99714594334</v>
      </c>
      <c r="AE86" s="11">
        <f t="shared" si="70"/>
        <v>646506.67908319109</v>
      </c>
      <c r="AF86" s="11">
        <f t="shared" si="70"/>
        <v>654488.42953997373</v>
      </c>
      <c r="AG86" s="15">
        <f t="shared" si="70"/>
        <v>661023.64919425163</v>
      </c>
    </row>
    <row r="87" spans="1:33">
      <c r="A87" s="35" t="s">
        <v>12</v>
      </c>
      <c r="B87" s="5" t="s">
        <v>3</v>
      </c>
      <c r="C87" s="25">
        <f t="shared" ref="C87:AG87" si="71">C70*B$58</f>
        <v>389934.8727826</v>
      </c>
      <c r="D87" s="11">
        <f t="shared" si="71"/>
        <v>377700.00680163997</v>
      </c>
      <c r="E87" s="11">
        <f t="shared" si="71"/>
        <v>375465.78815895994</v>
      </c>
      <c r="F87" s="11">
        <f t="shared" si="71"/>
        <v>375000.59481585555</v>
      </c>
      <c r="G87" s="11">
        <f t="shared" si="71"/>
        <v>378537.60493622598</v>
      </c>
      <c r="H87" s="11">
        <f t="shared" si="71"/>
        <v>379458.12993244996</v>
      </c>
      <c r="I87" s="11">
        <f t="shared" si="71"/>
        <v>381877.44871522108</v>
      </c>
      <c r="J87" s="11">
        <f t="shared" si="71"/>
        <v>384713.76310264482</v>
      </c>
      <c r="K87" s="11">
        <f t="shared" si="71"/>
        <v>388106.32660854788</v>
      </c>
      <c r="L87" s="11">
        <f t="shared" si="71"/>
        <v>392390.90555875225</v>
      </c>
      <c r="M87" s="11">
        <f t="shared" si="71"/>
        <v>398947.37898249319</v>
      </c>
      <c r="N87" s="11">
        <f t="shared" si="71"/>
        <v>399810.7497843348</v>
      </c>
      <c r="O87" s="11">
        <f t="shared" si="71"/>
        <v>403398.05554323504</v>
      </c>
      <c r="P87" s="11">
        <f t="shared" si="71"/>
        <v>407370.04314064537</v>
      </c>
      <c r="Q87" s="11">
        <f t="shared" si="71"/>
        <v>411505.42498467036</v>
      </c>
      <c r="R87" s="11">
        <f t="shared" si="71"/>
        <v>416149.49518886232</v>
      </c>
      <c r="S87" s="11">
        <f t="shared" si="71"/>
        <v>420814.66917667777</v>
      </c>
      <c r="T87" s="11">
        <f t="shared" si="71"/>
        <v>425379.92165646306</v>
      </c>
      <c r="U87" s="11">
        <f t="shared" si="71"/>
        <v>429556.67344886839</v>
      </c>
      <c r="V87" s="11">
        <f t="shared" si="71"/>
        <v>433820.02604285738</v>
      </c>
      <c r="W87" s="11">
        <f t="shared" si="71"/>
        <v>438037.03383597318</v>
      </c>
      <c r="X87" s="11">
        <f t="shared" si="71"/>
        <v>440843.00172643625</v>
      </c>
      <c r="Y87" s="11">
        <f t="shared" si="71"/>
        <v>444686.95352751127</v>
      </c>
      <c r="Z87" s="11">
        <f t="shared" si="71"/>
        <v>448794.12928138254</v>
      </c>
      <c r="AA87" s="11">
        <f t="shared" si="71"/>
        <v>452993.31996505824</v>
      </c>
      <c r="AB87" s="11">
        <f t="shared" si="71"/>
        <v>457096.21529397671</v>
      </c>
      <c r="AC87" s="11">
        <f t="shared" si="71"/>
        <v>461479.71615553094</v>
      </c>
      <c r="AD87" s="11">
        <f t="shared" si="71"/>
        <v>465808.14862363169</v>
      </c>
      <c r="AE87" s="11">
        <f t="shared" si="71"/>
        <v>470064.64884449448</v>
      </c>
      <c r="AF87" s="11">
        <f t="shared" si="71"/>
        <v>474098.39671977068</v>
      </c>
      <c r="AG87" s="15">
        <f t="shared" si="71"/>
        <v>476745.41942757874</v>
      </c>
    </row>
    <row r="88" spans="1:33">
      <c r="A88" s="35" t="s">
        <v>12</v>
      </c>
      <c r="B88" s="5" t="s">
        <v>4</v>
      </c>
      <c r="C88" s="25">
        <f t="shared" ref="C88:AG88" si="72">C71*B$58</f>
        <v>217323.40607684001</v>
      </c>
      <c r="D88" s="11">
        <f t="shared" si="72"/>
        <v>221971.13320759998</v>
      </c>
      <c r="E88" s="11">
        <f t="shared" si="72"/>
        <v>233650.57088283997</v>
      </c>
      <c r="F88" s="11">
        <f t="shared" si="72"/>
        <v>226041.52203462127</v>
      </c>
      <c r="G88" s="11">
        <f t="shared" si="72"/>
        <v>231088.26676107713</v>
      </c>
      <c r="H88" s="11">
        <f t="shared" si="72"/>
        <v>241617.03755833782</v>
      </c>
      <c r="I88" s="11">
        <f t="shared" si="72"/>
        <v>247441.95619127573</v>
      </c>
      <c r="J88" s="11">
        <f t="shared" si="72"/>
        <v>253718.5175013422</v>
      </c>
      <c r="K88" s="11">
        <f t="shared" si="72"/>
        <v>257536.84119389515</v>
      </c>
      <c r="L88" s="11">
        <f t="shared" si="72"/>
        <v>261738.59273874731</v>
      </c>
      <c r="M88" s="11">
        <f t="shared" si="72"/>
        <v>266129.84107742773</v>
      </c>
      <c r="N88" s="11">
        <f t="shared" si="72"/>
        <v>266415.51523331477</v>
      </c>
      <c r="O88" s="11">
        <f t="shared" si="72"/>
        <v>269346.65258456802</v>
      </c>
      <c r="P88" s="11">
        <f t="shared" si="72"/>
        <v>270248.84609622782</v>
      </c>
      <c r="Q88" s="11">
        <f t="shared" si="72"/>
        <v>270645.20418578869</v>
      </c>
      <c r="R88" s="11">
        <f t="shared" si="72"/>
        <v>270313.18929288123</v>
      </c>
      <c r="S88" s="11">
        <f t="shared" si="72"/>
        <v>270258.83051081205</v>
      </c>
      <c r="T88" s="11">
        <f t="shared" si="72"/>
        <v>267812.13923976966</v>
      </c>
      <c r="U88" s="11">
        <f t="shared" si="72"/>
        <v>266424.30202859623</v>
      </c>
      <c r="V88" s="11">
        <f t="shared" si="72"/>
        <v>265173.90337453008</v>
      </c>
      <c r="W88" s="11">
        <f t="shared" si="72"/>
        <v>264710.17085072643</v>
      </c>
      <c r="X88" s="11">
        <f t="shared" si="72"/>
        <v>263347.42160014913</v>
      </c>
      <c r="Y88" s="11">
        <f t="shared" si="72"/>
        <v>262317.4988845117</v>
      </c>
      <c r="Z88" s="11">
        <f t="shared" si="72"/>
        <v>261284.49439769067</v>
      </c>
      <c r="AA88" s="11">
        <f t="shared" si="72"/>
        <v>260567.17859834549</v>
      </c>
      <c r="AB88" s="11">
        <f t="shared" si="72"/>
        <v>259696.73140418908</v>
      </c>
      <c r="AC88" s="11">
        <f t="shared" si="72"/>
        <v>258865.75730720977</v>
      </c>
      <c r="AD88" s="11">
        <f t="shared" si="72"/>
        <v>258730.87971525438</v>
      </c>
      <c r="AE88" s="11">
        <f t="shared" si="72"/>
        <v>258912.18492404406</v>
      </c>
      <c r="AF88" s="11">
        <f t="shared" si="72"/>
        <v>259396.19287485562</v>
      </c>
      <c r="AG88" s="15">
        <f t="shared" si="72"/>
        <v>259349.03863875114</v>
      </c>
    </row>
    <row r="89" spans="1:33">
      <c r="A89" s="36"/>
      <c r="B89" s="16"/>
      <c r="C89" s="25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5"/>
    </row>
    <row r="90" spans="1:33">
      <c r="A90" s="35" t="s">
        <v>10</v>
      </c>
      <c r="B90" s="5" t="s">
        <v>8</v>
      </c>
      <c r="C90" s="25">
        <f t="shared" ref="C90:AG90" si="73">C73*B$58</f>
        <v>938733.12396355881</v>
      </c>
      <c r="D90" s="11">
        <f t="shared" si="73"/>
        <v>927832.40682211798</v>
      </c>
      <c r="E90" s="11">
        <f t="shared" si="73"/>
        <v>888997.96036464581</v>
      </c>
      <c r="F90" s="11">
        <f t="shared" si="73"/>
        <v>882399.7490547694</v>
      </c>
      <c r="G90" s="11">
        <f t="shared" si="73"/>
        <v>862857.51376769086</v>
      </c>
      <c r="H90" s="11">
        <f t="shared" si="73"/>
        <v>856692.56759666582</v>
      </c>
      <c r="I90" s="11">
        <f t="shared" si="73"/>
        <v>851485.12259844458</v>
      </c>
      <c r="J90" s="11">
        <f t="shared" si="73"/>
        <v>846183.36910314881</v>
      </c>
      <c r="K90" s="11">
        <f t="shared" si="73"/>
        <v>840567.59700108378</v>
      </c>
      <c r="L90" s="11">
        <f t="shared" si="73"/>
        <v>834048.42670836882</v>
      </c>
      <c r="M90" s="11">
        <f t="shared" si="73"/>
        <v>833634.29054571828</v>
      </c>
      <c r="N90" s="11">
        <f t="shared" si="73"/>
        <v>817085.88164000143</v>
      </c>
      <c r="O90" s="11">
        <f t="shared" si="73"/>
        <v>805135.58293982467</v>
      </c>
      <c r="P90" s="11">
        <f t="shared" si="73"/>
        <v>794204.43456483376</v>
      </c>
      <c r="Q90" s="11">
        <f t="shared" si="73"/>
        <v>781608.95896276017</v>
      </c>
      <c r="R90" s="11">
        <f t="shared" si="73"/>
        <v>769648.78727442934</v>
      </c>
      <c r="S90" s="11">
        <f t="shared" si="73"/>
        <v>758748.23190158524</v>
      </c>
      <c r="T90" s="11">
        <f t="shared" si="73"/>
        <v>747814.52199992677</v>
      </c>
      <c r="U90" s="11">
        <f t="shared" si="73"/>
        <v>738925.77424195001</v>
      </c>
      <c r="V90" s="11">
        <f t="shared" si="73"/>
        <v>731174.67778436642</v>
      </c>
      <c r="W90" s="11">
        <f t="shared" si="73"/>
        <v>725749.17569058784</v>
      </c>
      <c r="X90" s="11">
        <f t="shared" si="73"/>
        <v>718777.89862415777</v>
      </c>
      <c r="Y90" s="11">
        <f t="shared" si="73"/>
        <v>713904.12383982423</v>
      </c>
      <c r="Z90" s="11">
        <f t="shared" si="73"/>
        <v>709556.367571985</v>
      </c>
      <c r="AA90" s="11">
        <f t="shared" si="73"/>
        <v>706182.69003277854</v>
      </c>
      <c r="AB90" s="11">
        <f t="shared" si="73"/>
        <v>703518.52129930782</v>
      </c>
      <c r="AC90" s="11">
        <f t="shared" si="73"/>
        <v>701523.41160622751</v>
      </c>
      <c r="AD90" s="11">
        <f t="shared" si="73"/>
        <v>700331.00694062107</v>
      </c>
      <c r="AE90" s="11">
        <f t="shared" si="73"/>
        <v>699897.4808956245</v>
      </c>
      <c r="AF90" s="11">
        <f t="shared" si="73"/>
        <v>700116.58728294552</v>
      </c>
      <c r="AG90" s="15">
        <f t="shared" si="73"/>
        <v>698107.08649345103</v>
      </c>
    </row>
    <row r="91" spans="1:33">
      <c r="A91" s="37" t="s">
        <v>11</v>
      </c>
      <c r="B91" s="7" t="s">
        <v>8</v>
      </c>
      <c r="C91" s="52">
        <f t="shared" ref="C91:AG91" si="74">C74*B$58</f>
        <v>97625.884281728926</v>
      </c>
      <c r="D91" s="17">
        <f t="shared" si="74"/>
        <v>96885.901697293768</v>
      </c>
      <c r="E91" s="17">
        <f t="shared" si="74"/>
        <v>96027.168736836989</v>
      </c>
      <c r="F91" s="17">
        <f t="shared" si="74"/>
        <v>101745.65890107618</v>
      </c>
      <c r="G91" s="17">
        <f t="shared" si="74"/>
        <v>108590.24407882313</v>
      </c>
      <c r="H91" s="17">
        <f t="shared" si="74"/>
        <v>112446.31468610589</v>
      </c>
      <c r="I91" s="17">
        <f t="shared" si="74"/>
        <v>114572.47796123315</v>
      </c>
      <c r="J91" s="17">
        <f t="shared" si="74"/>
        <v>116482.79882147923</v>
      </c>
      <c r="K91" s="17">
        <f t="shared" si="74"/>
        <v>118148.90411714972</v>
      </c>
      <c r="L91" s="17">
        <f t="shared" si="74"/>
        <v>119647.0880218555</v>
      </c>
      <c r="M91" s="17">
        <f t="shared" si="74"/>
        <v>121522.32517159152</v>
      </c>
      <c r="N91" s="17">
        <f t="shared" si="74"/>
        <v>121589.46518081053</v>
      </c>
      <c r="O91" s="17">
        <f t="shared" si="74"/>
        <v>122695.42461480136</v>
      </c>
      <c r="P91" s="17">
        <f t="shared" si="74"/>
        <v>123364.44356291601</v>
      </c>
      <c r="Q91" s="17">
        <f t="shared" si="74"/>
        <v>123869.7789392246</v>
      </c>
      <c r="R91" s="17">
        <f t="shared" si="74"/>
        <v>124441.84846480002</v>
      </c>
      <c r="S91" s="17">
        <f t="shared" si="74"/>
        <v>124809.91823501502</v>
      </c>
      <c r="T91" s="17">
        <f t="shared" si="74"/>
        <v>124971.12077324203</v>
      </c>
      <c r="U91" s="17">
        <f t="shared" si="74"/>
        <v>125039.27581237946</v>
      </c>
      <c r="V91" s="17">
        <f t="shared" si="74"/>
        <v>125249.37856084574</v>
      </c>
      <c r="W91" s="17">
        <f t="shared" si="74"/>
        <v>126080.18296173285</v>
      </c>
      <c r="X91" s="17">
        <f t="shared" si="74"/>
        <v>126187.6490659305</v>
      </c>
      <c r="Y91" s="17">
        <f t="shared" si="74"/>
        <v>126367.296620589</v>
      </c>
      <c r="Z91" s="17">
        <f t="shared" si="74"/>
        <v>126709.14682649703</v>
      </c>
      <c r="AA91" s="17">
        <f t="shared" si="74"/>
        <v>127208.36534789068</v>
      </c>
      <c r="AB91" s="17">
        <f t="shared" si="74"/>
        <v>127626.77251716655</v>
      </c>
      <c r="AC91" s="17">
        <f t="shared" si="74"/>
        <v>127992.33540058715</v>
      </c>
      <c r="AD91" s="17">
        <f t="shared" si="74"/>
        <v>128453.20833658922</v>
      </c>
      <c r="AE91" s="17">
        <f t="shared" si="74"/>
        <v>129039.00669640373</v>
      </c>
      <c r="AF91" s="17">
        <f t="shared" si="74"/>
        <v>129703.24442411389</v>
      </c>
      <c r="AG91" s="18">
        <f t="shared" si="74"/>
        <v>129975.60246468142</v>
      </c>
    </row>
    <row r="92" spans="1:33">
      <c r="A92" s="181" t="s">
        <v>44</v>
      </c>
      <c r="B92" s="182"/>
      <c r="C92" s="164">
        <f t="shared" ref="C92" si="75">C75*B$58</f>
        <v>173617233.30052999</v>
      </c>
      <c r="D92" s="165">
        <f t="shared" ref="D92" si="76">D75*C$58</f>
        <v>171612796.61543882</v>
      </c>
      <c r="E92" s="165">
        <f t="shared" ref="E92" si="77">E75*D$58</f>
        <v>164438955.09749919</v>
      </c>
      <c r="F92" s="165">
        <f t="shared" ref="F92" si="78">F75*E$58</f>
        <v>168855774.09891766</v>
      </c>
      <c r="G92" s="165">
        <f t="shared" ref="G92" si="79">G75*F$58</f>
        <v>169093830.5674727</v>
      </c>
      <c r="H92" s="165">
        <f t="shared" ref="H92" si="80">H75*G$58</f>
        <v>171198554.22934955</v>
      </c>
      <c r="I92" s="165">
        <f t="shared" ref="I92" si="81">I75*H$58</f>
        <v>173634686.65181944</v>
      </c>
      <c r="J92" s="165">
        <f t="shared" ref="J92" si="82">J75*I$58</f>
        <v>176143167.57027778</v>
      </c>
      <c r="K92" s="165">
        <f t="shared" ref="K92" si="83">K75*J$58</f>
        <v>178566916.16659883</v>
      </c>
      <c r="L92" s="165">
        <f t="shared" ref="L92" si="84">L75*K$58</f>
        <v>181041026.61907333</v>
      </c>
      <c r="M92" s="165">
        <f t="shared" ref="M92" si="85">M75*L$58</f>
        <v>184856144.61745518</v>
      </c>
      <c r="N92" s="165">
        <f t="shared" ref="N92" si="86">N75*M$58</f>
        <v>186079256.13973162</v>
      </c>
      <c r="O92" s="165">
        <f t="shared" ref="O92" si="87">O75*N$58</f>
        <v>188703174.45532742</v>
      </c>
      <c r="P92" s="165">
        <f t="shared" ref="P92" si="88">P75*O$58</f>
        <v>191461818.21794266</v>
      </c>
      <c r="Q92" s="165">
        <f t="shared" ref="Q92" si="89">Q75*P$58</f>
        <v>194311429.09987053</v>
      </c>
      <c r="R92" s="165">
        <f t="shared" ref="R92" si="90">R75*Q$58</f>
        <v>197303058.01309857</v>
      </c>
      <c r="S92" s="165">
        <f t="shared" ref="S92" si="91">S75*R$58</f>
        <v>200259624.28597051</v>
      </c>
      <c r="T92" s="165">
        <f t="shared" ref="T92" si="92">T75*S$58</f>
        <v>203254969.42478031</v>
      </c>
      <c r="U92" s="165">
        <f t="shared" ref="U92" si="93">U75*T$58</f>
        <v>206242217.83633831</v>
      </c>
      <c r="V92" s="165">
        <f t="shared" ref="V92" si="94">V75*U$58</f>
        <v>209130436.83229634</v>
      </c>
      <c r="W92" s="165">
        <f t="shared" ref="W92" si="95">W75*V$58</f>
        <v>212374649.9766697</v>
      </c>
      <c r="X92" s="165">
        <f t="shared" ref="X92" si="96">X75*W$58</f>
        <v>214834938.13288867</v>
      </c>
      <c r="Y92" s="165">
        <f t="shared" ref="Y92" si="97">Y75*X$58</f>
        <v>217584331.71966189</v>
      </c>
      <c r="Z92" s="165">
        <f t="shared" ref="Z92" si="98">Z75*Y$58</f>
        <v>220145542.46583784</v>
      </c>
      <c r="AA92" s="165">
        <f t="shared" ref="AA92" si="99">AA75*Z$58</f>
        <v>222664694.66495624</v>
      </c>
      <c r="AB92" s="165">
        <f t="shared" ref="AB92" si="100">AB75*AA$58</f>
        <v>225096669.928929</v>
      </c>
      <c r="AC92" s="165">
        <f t="shared" ref="AC92" si="101">AC75*AB$58</f>
        <v>227447528.07786024</v>
      </c>
      <c r="AD92" s="165">
        <f t="shared" ref="AD92" si="102">AD75*AC$58</f>
        <v>229780648.51271975</v>
      </c>
      <c r="AE92" s="165">
        <f t="shared" ref="AE92" si="103">AE75*AD$58</f>
        <v>232121486.71624285</v>
      </c>
      <c r="AF92" s="165">
        <f t="shared" ref="AF92" si="104">AF75*AE$58</f>
        <v>234442374.00969428</v>
      </c>
      <c r="AG92" s="166">
        <f t="shared" ref="AG92" si="105">AG75*AF$58</f>
        <v>236098057.0314123</v>
      </c>
    </row>
    <row r="93" spans="1:33" customFormat="1"/>
    <row r="94" spans="1:33">
      <c r="A94" s="39" t="s">
        <v>33</v>
      </c>
      <c r="F94" s="192" t="s">
        <v>32</v>
      </c>
      <c r="G94" s="193"/>
    </row>
    <row r="95" spans="1:33">
      <c r="A95" s="34" t="s">
        <v>0</v>
      </c>
      <c r="B95" s="34" t="s">
        <v>1</v>
      </c>
      <c r="C95" s="48">
        <v>2010</v>
      </c>
      <c r="D95" s="32">
        <v>2011</v>
      </c>
      <c r="E95" s="32">
        <v>2012</v>
      </c>
      <c r="F95" s="194"/>
      <c r="G95" s="195"/>
    </row>
    <row r="96" spans="1:33">
      <c r="A96" s="64" t="s">
        <v>13</v>
      </c>
      <c r="B96" s="64" t="s">
        <v>5</v>
      </c>
      <c r="C96" s="49">
        <v>48079.472865600001</v>
      </c>
      <c r="D96" s="50">
        <v>50448.099239999996</v>
      </c>
      <c r="E96" s="51">
        <v>42084.583200000001</v>
      </c>
      <c r="F96" s="200">
        <f>(C96/SUM(C41:C43)+D96/SUM(D41:D43)+E96/SUM(E41:E43))/3</f>
        <v>5.8949081758282278E-2</v>
      </c>
      <c r="G96" s="201"/>
    </row>
    <row r="97" spans="1:33">
      <c r="A97" s="35" t="s">
        <v>12</v>
      </c>
      <c r="B97" s="35" t="s">
        <v>5</v>
      </c>
      <c r="C97" s="25">
        <v>57158.111324127196</v>
      </c>
      <c r="D97" s="11">
        <v>54108.862438251199</v>
      </c>
      <c r="E97" s="15">
        <v>50495.609531338006</v>
      </c>
      <c r="F97" s="186">
        <f>(C97/SUM(C48:C50)+D97/SUM(D48:D50)+E97/SUM(E48:E50))/3</f>
        <v>4.7181340615445828E-2</v>
      </c>
      <c r="G97" s="187"/>
    </row>
    <row r="98" spans="1:33">
      <c r="A98" s="37" t="s">
        <v>12</v>
      </c>
      <c r="B98" s="37" t="s">
        <v>9</v>
      </c>
      <c r="C98" s="52">
        <v>6670.2843607818195</v>
      </c>
      <c r="D98" s="17">
        <v>7559.794082582107</v>
      </c>
      <c r="E98" s="18">
        <v>8792.5848741928803</v>
      </c>
      <c r="F98" s="184">
        <f>(C98/SUM(C48:C50)+D98/SUM(D48:D50)+E98/SUM(E48:E50))/3</f>
        <v>6.7454812454570074E-3</v>
      </c>
      <c r="G98" s="185"/>
    </row>
    <row r="100" spans="1:33">
      <c r="A100" s="39" t="s">
        <v>20</v>
      </c>
    </row>
    <row r="101" spans="1:33">
      <c r="A101" s="34" t="s">
        <v>0</v>
      </c>
      <c r="B101" s="34" t="s">
        <v>1</v>
      </c>
      <c r="C101" s="20">
        <v>2010</v>
      </c>
      <c r="D101" s="20">
        <v>2011</v>
      </c>
      <c r="E101" s="20">
        <v>2012</v>
      </c>
      <c r="F101" s="20">
        <v>2013</v>
      </c>
      <c r="G101" s="20">
        <v>2014</v>
      </c>
      <c r="H101" s="20">
        <v>2015</v>
      </c>
      <c r="I101" s="20">
        <v>2016</v>
      </c>
      <c r="J101" s="20">
        <v>2017</v>
      </c>
      <c r="K101" s="20">
        <v>2018</v>
      </c>
      <c r="L101" s="20">
        <v>2019</v>
      </c>
      <c r="M101" s="20">
        <v>2020</v>
      </c>
      <c r="N101" s="20">
        <v>2021</v>
      </c>
      <c r="O101" s="20">
        <v>2022</v>
      </c>
      <c r="P101" s="20">
        <v>2023</v>
      </c>
      <c r="Q101" s="20">
        <v>2024</v>
      </c>
      <c r="R101" s="20">
        <v>2025</v>
      </c>
      <c r="S101" s="20">
        <v>2026</v>
      </c>
      <c r="T101" s="20">
        <v>2027</v>
      </c>
      <c r="U101" s="20">
        <v>2028</v>
      </c>
      <c r="V101" s="20">
        <v>2029</v>
      </c>
      <c r="W101" s="20">
        <v>2030</v>
      </c>
      <c r="X101" s="20">
        <v>2031</v>
      </c>
      <c r="Y101" s="20">
        <v>2032</v>
      </c>
      <c r="Z101" s="20">
        <v>2033</v>
      </c>
      <c r="AA101" s="20">
        <v>2034</v>
      </c>
      <c r="AB101" s="20">
        <v>2035</v>
      </c>
      <c r="AC101" s="20">
        <v>2036</v>
      </c>
      <c r="AD101" s="20">
        <v>2037</v>
      </c>
      <c r="AE101" s="20">
        <v>2038</v>
      </c>
      <c r="AF101" s="20">
        <v>2039</v>
      </c>
      <c r="AG101" s="21">
        <v>2040</v>
      </c>
    </row>
    <row r="102" spans="1:33">
      <c r="A102" s="35" t="s">
        <v>13</v>
      </c>
      <c r="B102" s="5" t="s">
        <v>5</v>
      </c>
      <c r="C102" s="49">
        <f>C96</f>
        <v>48079.472865600001</v>
      </c>
      <c r="D102" s="50">
        <f t="shared" ref="D102:E102" si="106">D96</f>
        <v>50448.099239999996</v>
      </c>
      <c r="E102" s="50">
        <f t="shared" si="106"/>
        <v>42084.583200000001</v>
      </c>
      <c r="F102" s="50">
        <f t="shared" ref="F102:AG102" si="107">SUM(F79:F81)*$F96</f>
        <v>48378.092785070985</v>
      </c>
      <c r="G102" s="50">
        <f t="shared" si="107"/>
        <v>47798.58499864515</v>
      </c>
      <c r="H102" s="50">
        <f t="shared" si="107"/>
        <v>48723.212831322198</v>
      </c>
      <c r="I102" s="50">
        <f t="shared" si="107"/>
        <v>49123.422071427442</v>
      </c>
      <c r="J102" s="50">
        <f t="shared" si="107"/>
        <v>49453.421286756435</v>
      </c>
      <c r="K102" s="50">
        <f t="shared" si="107"/>
        <v>49473.302273639471</v>
      </c>
      <c r="L102" s="50">
        <f t="shared" si="107"/>
        <v>49593.564987379912</v>
      </c>
      <c r="M102" s="50">
        <f t="shared" si="107"/>
        <v>50035.878178607156</v>
      </c>
      <c r="N102" s="50">
        <f t="shared" si="107"/>
        <v>49752.162337772905</v>
      </c>
      <c r="O102" s="50">
        <f t="shared" si="107"/>
        <v>49840.447866117524</v>
      </c>
      <c r="P102" s="50">
        <f t="shared" si="107"/>
        <v>49800.644672888644</v>
      </c>
      <c r="Q102" s="50">
        <f t="shared" si="107"/>
        <v>49792.62370701132</v>
      </c>
      <c r="R102" s="50">
        <f t="shared" si="107"/>
        <v>49774.57982168677</v>
      </c>
      <c r="S102" s="50">
        <f t="shared" si="107"/>
        <v>49739.57055706258</v>
      </c>
      <c r="T102" s="50">
        <f t="shared" si="107"/>
        <v>49696.05445854253</v>
      </c>
      <c r="U102" s="50">
        <f t="shared" si="107"/>
        <v>49646.511241230481</v>
      </c>
      <c r="V102" s="50">
        <f t="shared" si="107"/>
        <v>49618.812297799472</v>
      </c>
      <c r="W102" s="50">
        <f t="shared" si="107"/>
        <v>49699.078840158028</v>
      </c>
      <c r="X102" s="50">
        <f t="shared" si="107"/>
        <v>49616.34568264195</v>
      </c>
      <c r="Y102" s="50">
        <f t="shared" si="107"/>
        <v>49619.362308286058</v>
      </c>
      <c r="Z102" s="50">
        <f t="shared" si="107"/>
        <v>49613.037475895173</v>
      </c>
      <c r="AA102" s="50">
        <f t="shared" si="107"/>
        <v>49594.993048744327</v>
      </c>
      <c r="AB102" s="50">
        <f t="shared" si="107"/>
        <v>49581.284990035725</v>
      </c>
      <c r="AC102" s="50">
        <f t="shared" si="107"/>
        <v>49551.732102589689</v>
      </c>
      <c r="AD102" s="50">
        <f t="shared" si="107"/>
        <v>49511.696406523763</v>
      </c>
      <c r="AE102" s="50">
        <f t="shared" si="107"/>
        <v>49491.331293975942</v>
      </c>
      <c r="AF102" s="50">
        <f t="shared" si="107"/>
        <v>49561.414058487295</v>
      </c>
      <c r="AG102" s="51">
        <f t="shared" si="107"/>
        <v>49490.55449481136</v>
      </c>
    </row>
    <row r="103" spans="1:33">
      <c r="A103" s="35" t="s">
        <v>12</v>
      </c>
      <c r="B103" s="5" t="s">
        <v>5</v>
      </c>
      <c r="C103" s="25">
        <f t="shared" ref="C103:E103" si="108">C97</f>
        <v>57158.111324127196</v>
      </c>
      <c r="D103" s="11">
        <f t="shared" si="108"/>
        <v>54108.862438251199</v>
      </c>
      <c r="E103" s="11">
        <f t="shared" si="108"/>
        <v>50495.609531338006</v>
      </c>
      <c r="F103" s="11">
        <f t="shared" ref="F103:AG103" si="109">SUM(F86:F88)*$F97</f>
        <v>52539.056036551417</v>
      </c>
      <c r="G103" s="11">
        <f t="shared" si="109"/>
        <v>53034.924453894113</v>
      </c>
      <c r="H103" s="11">
        <f t="shared" si="109"/>
        <v>53625.328920009546</v>
      </c>
      <c r="I103" s="11">
        <f t="shared" si="109"/>
        <v>54123.464965602347</v>
      </c>
      <c r="J103" s="11">
        <f t="shared" si="109"/>
        <v>54736.483031428761</v>
      </c>
      <c r="K103" s="11">
        <f t="shared" si="109"/>
        <v>55313.923623677991</v>
      </c>
      <c r="L103" s="11">
        <f t="shared" si="109"/>
        <v>56016.446860581273</v>
      </c>
      <c r="M103" s="11">
        <f t="shared" si="109"/>
        <v>56791.373521792091</v>
      </c>
      <c r="N103" s="11">
        <f t="shared" si="109"/>
        <v>56840.1537359742</v>
      </c>
      <c r="O103" s="11">
        <f t="shared" si="109"/>
        <v>57364.810224903653</v>
      </c>
      <c r="P103" s="11">
        <f t="shared" si="109"/>
        <v>57845.13211528297</v>
      </c>
      <c r="Q103" s="11">
        <f t="shared" si="109"/>
        <v>58322.238634709734</v>
      </c>
      <c r="R103" s="11">
        <f t="shared" si="109"/>
        <v>58807.69112668177</v>
      </c>
      <c r="S103" s="11">
        <f t="shared" si="109"/>
        <v>59300.940841069343</v>
      </c>
      <c r="T103" s="11">
        <f t="shared" si="109"/>
        <v>59698.049678482836</v>
      </c>
      <c r="U103" s="11">
        <f t="shared" si="109"/>
        <v>60120.020377291279</v>
      </c>
      <c r="V103" s="11">
        <f t="shared" si="109"/>
        <v>60555.295854084769</v>
      </c>
      <c r="W103" s="11">
        <f t="shared" si="109"/>
        <v>61086.311141258346</v>
      </c>
      <c r="X103" s="11">
        <f t="shared" si="109"/>
        <v>61415.626260733108</v>
      </c>
      <c r="Y103" s="11">
        <f t="shared" si="109"/>
        <v>61856.347431111499</v>
      </c>
      <c r="Z103" s="11">
        <f t="shared" si="109"/>
        <v>62314.721861878344</v>
      </c>
      <c r="AA103" s="11">
        <f t="shared" si="109"/>
        <v>62797.339895930294</v>
      </c>
      <c r="AB103" s="11">
        <f t="shared" si="109"/>
        <v>63262.621262523811</v>
      </c>
      <c r="AC103" s="11">
        <f t="shared" si="109"/>
        <v>63767.304222295621</v>
      </c>
      <c r="AD103" s="11">
        <f t="shared" si="109"/>
        <v>64323.455215620488</v>
      </c>
      <c r="AE103" s="11">
        <f t="shared" si="109"/>
        <v>64897.156130787407</v>
      </c>
      <c r="AF103" s="11">
        <f t="shared" si="109"/>
        <v>65486.899594244423</v>
      </c>
      <c r="AG103" s="15">
        <f t="shared" si="109"/>
        <v>65917.905298668484</v>
      </c>
    </row>
    <row r="104" spans="1:33">
      <c r="A104" s="37" t="s">
        <v>12</v>
      </c>
      <c r="B104" s="7" t="s">
        <v>9</v>
      </c>
      <c r="C104" s="52">
        <f t="shared" ref="C104:E104" si="110">C98</f>
        <v>6670.2843607818195</v>
      </c>
      <c r="D104" s="17">
        <f t="shared" si="110"/>
        <v>7559.794082582107</v>
      </c>
      <c r="E104" s="17">
        <f t="shared" si="110"/>
        <v>8792.5848741928803</v>
      </c>
      <c r="F104" s="17">
        <f t="shared" ref="F104:AG104" si="111">SUM(F86:F88)*$F98</f>
        <v>7511.4698422229976</v>
      </c>
      <c r="G104" s="17">
        <f t="shared" si="111"/>
        <v>7582.3637817713061</v>
      </c>
      <c r="H104" s="17">
        <f t="shared" si="111"/>
        <v>7666.7734700392975</v>
      </c>
      <c r="I104" s="17">
        <f t="shared" si="111"/>
        <v>7737.9916107152812</v>
      </c>
      <c r="J104" s="17">
        <f t="shared" si="111"/>
        <v>7825.6343485480575</v>
      </c>
      <c r="K104" s="17">
        <f t="shared" si="111"/>
        <v>7908.1906013923781</v>
      </c>
      <c r="L104" s="17">
        <f t="shared" si="111"/>
        <v>8008.6298270950383</v>
      </c>
      <c r="M104" s="17">
        <f t="shared" si="111"/>
        <v>8119.4205166264619</v>
      </c>
      <c r="N104" s="17">
        <f t="shared" si="111"/>
        <v>8126.3945876389134</v>
      </c>
      <c r="O104" s="17">
        <f t="shared" si="111"/>
        <v>8201.4043364128247</v>
      </c>
      <c r="P104" s="17">
        <f t="shared" si="111"/>
        <v>8270.0756005412422</v>
      </c>
      <c r="Q104" s="17">
        <f t="shared" si="111"/>
        <v>8338.2871654713199</v>
      </c>
      <c r="R104" s="17">
        <f t="shared" si="111"/>
        <v>8407.691947901043</v>
      </c>
      <c r="S104" s="17">
        <f t="shared" si="111"/>
        <v>8478.2114934317015</v>
      </c>
      <c r="T104" s="17">
        <f t="shared" si="111"/>
        <v>8534.9858491459818</v>
      </c>
      <c r="U104" s="17">
        <f t="shared" si="111"/>
        <v>8595.3146867291362</v>
      </c>
      <c r="V104" s="17">
        <f t="shared" si="111"/>
        <v>8657.5456985447836</v>
      </c>
      <c r="W104" s="17">
        <f t="shared" si="111"/>
        <v>8733.4645599835712</v>
      </c>
      <c r="X104" s="17">
        <f t="shared" si="111"/>
        <v>8780.5464981668883</v>
      </c>
      <c r="Y104" s="17">
        <f t="shared" si="111"/>
        <v>8843.5560767520728</v>
      </c>
      <c r="Z104" s="17">
        <f t="shared" si="111"/>
        <v>8909.0895288711199</v>
      </c>
      <c r="AA104" s="17">
        <f t="shared" si="111"/>
        <v>8978.0890709560063</v>
      </c>
      <c r="AB104" s="17">
        <f t="shared" si="111"/>
        <v>9044.6100025632295</v>
      </c>
      <c r="AC104" s="17">
        <f t="shared" si="111"/>
        <v>9116.7641506996642</v>
      </c>
      <c r="AD104" s="17">
        <f t="shared" si="111"/>
        <v>9196.2766453888689</v>
      </c>
      <c r="AE104" s="17">
        <f t="shared" si="111"/>
        <v>9278.2982393766633</v>
      </c>
      <c r="AF104" s="17">
        <f t="shared" si="111"/>
        <v>9362.613424585239</v>
      </c>
      <c r="AG104" s="18">
        <f t="shared" si="111"/>
        <v>9424.233990214645</v>
      </c>
    </row>
    <row r="106" spans="1:33">
      <c r="A106" s="39" t="s">
        <v>39</v>
      </c>
    </row>
    <row r="107" spans="1:33">
      <c r="A107" s="34" t="s">
        <v>0</v>
      </c>
      <c r="B107" s="34" t="s">
        <v>1</v>
      </c>
      <c r="C107" s="48">
        <v>2010</v>
      </c>
      <c r="D107" s="32">
        <v>2040</v>
      </c>
      <c r="E107" s="33" t="s">
        <v>21</v>
      </c>
      <c r="F107" s="102">
        <v>1990</v>
      </c>
      <c r="G107" s="32">
        <v>2041</v>
      </c>
      <c r="H107" s="68">
        <v>2042</v>
      </c>
      <c r="I107" s="32">
        <v>2043</v>
      </c>
      <c r="J107" s="68">
        <v>2044</v>
      </c>
      <c r="K107" s="32">
        <v>2045</v>
      </c>
      <c r="L107" s="68">
        <v>2046</v>
      </c>
      <c r="M107" s="32">
        <v>2047</v>
      </c>
      <c r="N107" s="68">
        <v>2048</v>
      </c>
      <c r="O107" s="32">
        <v>2049</v>
      </c>
      <c r="P107" s="69">
        <v>2050</v>
      </c>
    </row>
    <row r="108" spans="1:33">
      <c r="A108" s="35" t="s">
        <v>13</v>
      </c>
      <c r="B108" s="35" t="s">
        <v>2</v>
      </c>
      <c r="C108" s="25">
        <f>C79</f>
        <v>337617.42851984757</v>
      </c>
      <c r="D108" s="11">
        <f>AG79</f>
        <v>265919.29523486731</v>
      </c>
      <c r="E108" s="65">
        <f>((D108/C108)^(1/30))-1</f>
        <v>-7.9257749188936799E-3</v>
      </c>
      <c r="F108" s="103">
        <f>C108/(1+E108)^20</f>
        <v>395859.91658367327</v>
      </c>
      <c r="G108" s="1">
        <f>D108*(1+E108)</f>
        <v>263811.67875424493</v>
      </c>
      <c r="H108" s="1">
        <f>G108*(1+$E108)</f>
        <v>261720.7667674633</v>
      </c>
      <c r="I108" s="1">
        <f t="shared" ref="I108:P108" si="112">H108*(1+$E108)</f>
        <v>259646.42687846412</v>
      </c>
      <c r="J108" s="1">
        <f t="shared" si="112"/>
        <v>257588.52774053044</v>
      </c>
      <c r="K108" s="1">
        <f t="shared" si="112"/>
        <v>255546.93904796979</v>
      </c>
      <c r="L108" s="1">
        <f t="shared" si="112"/>
        <v>253521.53152786335</v>
      </c>
      <c r="M108" s="1">
        <f t="shared" si="112"/>
        <v>251512.1769318803</v>
      </c>
      <c r="N108" s="1">
        <f t="shared" si="112"/>
        <v>249518.74802815725</v>
      </c>
      <c r="O108" s="1">
        <f t="shared" si="112"/>
        <v>247541.11859324193</v>
      </c>
      <c r="P108" s="2">
        <f t="shared" si="112"/>
        <v>245579.16340410072</v>
      </c>
    </row>
    <row r="109" spans="1:33">
      <c r="A109" s="35" t="s">
        <v>13</v>
      </c>
      <c r="B109" s="35" t="s">
        <v>3</v>
      </c>
      <c r="C109" s="25">
        <f t="shared" ref="C109:C110" si="113">C80</f>
        <v>218740.24247476639</v>
      </c>
      <c r="D109" s="11">
        <f t="shared" ref="D109:D110" si="114">AG80</f>
        <v>230605.84430554381</v>
      </c>
      <c r="E109" s="66">
        <f t="shared" ref="E109:E125" si="115">((D109/C109)^(1/30))-1</f>
        <v>1.7623856129460602E-3</v>
      </c>
      <c r="F109" s="103">
        <f>C109/(1+E109)^20</f>
        <v>211170.99956534684</v>
      </c>
      <c r="G109" s="1">
        <f t="shared" ref="G109:G125" si="116">D109*(1+E109)</f>
        <v>231012.26072780919</v>
      </c>
      <c r="H109" s="1">
        <f t="shared" ref="H109:P125" si="117">G109*(1+$E109)</f>
        <v>231419.39341253001</v>
      </c>
      <c r="I109" s="1">
        <f t="shared" si="117"/>
        <v>231827.24362203697</v>
      </c>
      <c r="J109" s="1">
        <f t="shared" si="117"/>
        <v>232235.81262088538</v>
      </c>
      <c r="K109" s="1">
        <f t="shared" si="117"/>
        <v>232645.10167585927</v>
      </c>
      <c r="L109" s="1">
        <f t="shared" si="117"/>
        <v>233055.11205597519</v>
      </c>
      <c r="M109" s="1">
        <f t="shared" si="117"/>
        <v>233465.84503248616</v>
      </c>
      <c r="N109" s="1">
        <f t="shared" si="117"/>
        <v>233877.30187888572</v>
      </c>
      <c r="O109" s="1">
        <f t="shared" si="117"/>
        <v>234289.4838709117</v>
      </c>
      <c r="P109" s="2">
        <f t="shared" si="117"/>
        <v>234702.39228655037</v>
      </c>
    </row>
    <row r="110" spans="1:33">
      <c r="A110" s="35" t="s">
        <v>13</v>
      </c>
      <c r="B110" s="35" t="s">
        <v>4</v>
      </c>
      <c r="C110" s="25">
        <f t="shared" si="113"/>
        <v>274763.77820512175</v>
      </c>
      <c r="D110" s="11">
        <f t="shared" si="114"/>
        <v>343022.36516449455</v>
      </c>
      <c r="E110" s="66">
        <f t="shared" si="115"/>
        <v>7.4235492421741434E-3</v>
      </c>
      <c r="F110" s="103">
        <f>C110/(1+E110)^20</f>
        <v>236983.17188238277</v>
      </c>
      <c r="G110" s="1">
        <f t="shared" si="116"/>
        <v>345568.80858346022</v>
      </c>
      <c r="H110" s="1">
        <f t="shared" si="117"/>
        <v>348134.15565053897</v>
      </c>
      <c r="I110" s="1">
        <f t="shared" si="117"/>
        <v>350718.54669789347</v>
      </c>
      <c r="J110" s="1">
        <f t="shared" si="117"/>
        <v>353322.12309944903</v>
      </c>
      <c r="K110" s="1">
        <f t="shared" si="117"/>
        <v>355945.02727862733</v>
      </c>
      <c r="L110" s="1">
        <f t="shared" si="117"/>
        <v>358587.40271613724</v>
      </c>
      <c r="M110" s="1">
        <f t="shared" si="117"/>
        <v>361249.39395782381</v>
      </c>
      <c r="N110" s="1">
        <f t="shared" si="117"/>
        <v>363931.1466225753</v>
      </c>
      <c r="O110" s="1">
        <f t="shared" si="117"/>
        <v>366632.80741028889</v>
      </c>
      <c r="P110" s="2">
        <f t="shared" si="117"/>
        <v>369354.52410989575</v>
      </c>
    </row>
    <row r="111" spans="1:33">
      <c r="A111" s="35" t="s">
        <v>13</v>
      </c>
      <c r="B111" s="35" t="s">
        <v>5</v>
      </c>
      <c r="C111" s="25">
        <f>C102</f>
        <v>48079.472865600001</v>
      </c>
      <c r="D111" s="11">
        <f>AG102</f>
        <v>49490.55449481136</v>
      </c>
      <c r="E111" s="66">
        <f t="shared" si="115"/>
        <v>9.6468189344189881E-4</v>
      </c>
      <c r="F111" s="103">
        <f t="shared" ref="F111:F125" si="118">C111/(1+E111)^20</f>
        <v>47161.174914824238</v>
      </c>
      <c r="G111" s="1">
        <f t="shared" si="116"/>
        <v>49538.297136628906</v>
      </c>
      <c r="H111" s="1">
        <f t="shared" si="117"/>
        <v>49586.085834908554</v>
      </c>
      <c r="I111" s="1">
        <f t="shared" si="117"/>
        <v>49633.920634080147</v>
      </c>
      <c r="J111" s="1">
        <f t="shared" si="117"/>
        <v>49681.801578616374</v>
      </c>
      <c r="K111" s="1">
        <f t="shared" si="117"/>
        <v>49729.72871303284</v>
      </c>
      <c r="L111" s="1">
        <f t="shared" si="117"/>
        <v>49777.702081888077</v>
      </c>
      <c r="M111" s="1">
        <f t="shared" si="117"/>
        <v>49825.721729783618</v>
      </c>
      <c r="N111" s="1">
        <f t="shared" si="117"/>
        <v>49873.787701364017</v>
      </c>
      <c r="O111" s="1">
        <f t="shared" si="117"/>
        <v>49921.900041316891</v>
      </c>
      <c r="P111" s="2">
        <f t="shared" si="117"/>
        <v>49970.058794372962</v>
      </c>
    </row>
    <row r="112" spans="1:33">
      <c r="A112" s="35"/>
      <c r="B112" s="35"/>
      <c r="C112" s="25"/>
      <c r="D112" s="11"/>
      <c r="E112" s="66"/>
      <c r="F112" s="103"/>
      <c r="G112" s="1"/>
      <c r="H112" s="1"/>
      <c r="I112" s="1"/>
      <c r="J112" s="1"/>
      <c r="K112" s="1"/>
      <c r="L112" s="1"/>
      <c r="M112" s="1"/>
      <c r="N112" s="1"/>
      <c r="O112" s="1"/>
      <c r="P112" s="2"/>
    </row>
    <row r="113" spans="1:44">
      <c r="A113" s="35" t="s">
        <v>6</v>
      </c>
      <c r="B113" s="35" t="s">
        <v>2</v>
      </c>
      <c r="C113" s="25">
        <f>C83</f>
        <v>1675.8000000000004</v>
      </c>
      <c r="D113" s="11">
        <f>AG83</f>
        <v>1514.4913140202354</v>
      </c>
      <c r="E113" s="65">
        <f t="shared" si="115"/>
        <v>-3.3680170280206978E-3</v>
      </c>
      <c r="F113" s="103">
        <f t="shared" si="118"/>
        <v>1792.7749923831113</v>
      </c>
      <c r="G113" s="1">
        <f t="shared" si="116"/>
        <v>1509.3904814858258</v>
      </c>
      <c r="H113" s="1">
        <f t="shared" si="117"/>
        <v>1504.3068286422492</v>
      </c>
      <c r="I113" s="1">
        <f t="shared" si="117"/>
        <v>1499.2402976280143</v>
      </c>
      <c r="J113" s="1">
        <f t="shared" si="117"/>
        <v>1494.1908307765084</v>
      </c>
      <c r="K113" s="1">
        <f t="shared" si="117"/>
        <v>1489.1583706153408</v>
      </c>
      <c r="L113" s="1">
        <f t="shared" si="117"/>
        <v>1484.1428598656887</v>
      </c>
      <c r="M113" s="1">
        <f t="shared" si="117"/>
        <v>1479.1442414416458</v>
      </c>
      <c r="N113" s="1">
        <f t="shared" si="117"/>
        <v>1474.1624584495717</v>
      </c>
      <c r="O113" s="1">
        <f t="shared" si="117"/>
        <v>1469.1974541874447</v>
      </c>
      <c r="P113" s="2">
        <f t="shared" si="117"/>
        <v>1464.2491721442168</v>
      </c>
    </row>
    <row r="114" spans="1:44">
      <c r="A114" s="35" t="s">
        <v>7</v>
      </c>
      <c r="B114" s="35" t="s">
        <v>2</v>
      </c>
      <c r="C114" s="25">
        <f>C84</f>
        <v>36994</v>
      </c>
      <c r="D114" s="11">
        <f>AG84</f>
        <v>19283.561956081623</v>
      </c>
      <c r="E114" s="65">
        <f t="shared" si="115"/>
        <v>-2.1482646216273271E-2</v>
      </c>
      <c r="F114" s="103">
        <f t="shared" si="118"/>
        <v>57116.376627989688</v>
      </c>
      <c r="G114" s="1">
        <f t="shared" si="116"/>
        <v>18869.300016789533</v>
      </c>
      <c r="H114" s="1">
        <f t="shared" si="117"/>
        <v>18463.937520180123</v>
      </c>
      <c r="I114" s="1">
        <f t="shared" si="117"/>
        <v>18067.283282674718</v>
      </c>
      <c r="J114" s="1">
        <f t="shared" si="117"/>
        <v>17679.150227823829</v>
      </c>
      <c r="K114" s="1">
        <f t="shared" si="117"/>
        <v>17299.355298075145</v>
      </c>
      <c r="L114" s="1">
        <f t="shared" si="117"/>
        <v>16927.719368436985</v>
      </c>
      <c r="M114" s="1">
        <f t="shared" si="117"/>
        <v>16564.067161996496</v>
      </c>
      <c r="N114" s="1">
        <f t="shared" si="117"/>
        <v>16208.227167252735</v>
      </c>
      <c r="O114" s="1">
        <f t="shared" si="117"/>
        <v>15860.031557225655</v>
      </c>
      <c r="P114" s="2">
        <f t="shared" si="117"/>
        <v>15519.316110302847</v>
      </c>
    </row>
    <row r="115" spans="1:44">
      <c r="A115" s="36"/>
      <c r="B115" s="38"/>
      <c r="C115" s="25"/>
      <c r="D115" s="11"/>
      <c r="E115" s="66"/>
      <c r="F115" s="103"/>
      <c r="G115" s="1"/>
      <c r="H115" s="1"/>
      <c r="I115" s="1"/>
      <c r="J115" s="1"/>
      <c r="K115" s="1"/>
      <c r="L115" s="1"/>
      <c r="M115" s="1"/>
      <c r="N115" s="1"/>
      <c r="O115" s="1"/>
      <c r="P115" s="2"/>
    </row>
    <row r="116" spans="1:44">
      <c r="A116" s="35" t="s">
        <v>12</v>
      </c>
      <c r="B116" s="35" t="s">
        <v>2</v>
      </c>
      <c r="C116" s="25">
        <f>C86</f>
        <v>579198.35517896002</v>
      </c>
      <c r="D116" s="11">
        <f>AG86</f>
        <v>661023.64919425163</v>
      </c>
      <c r="E116" s="66">
        <f t="shared" si="115"/>
        <v>4.4145360104614895E-3</v>
      </c>
      <c r="F116" s="103">
        <f t="shared" si="118"/>
        <v>530356.05913766089</v>
      </c>
      <c r="G116" s="1">
        <f t="shared" si="116"/>
        <v>663941.76189738628</v>
      </c>
      <c r="H116" s="1">
        <f t="shared" si="117"/>
        <v>666872.75671413157</v>
      </c>
      <c r="I116" s="1">
        <f t="shared" si="117"/>
        <v>669816.6905130418</v>
      </c>
      <c r="J116" s="1">
        <f t="shared" si="117"/>
        <v>672773.62041371979</v>
      </c>
      <c r="K116" s="1">
        <f t="shared" si="117"/>
        <v>675743.60378792475</v>
      </c>
      <c r="L116" s="1">
        <f t="shared" si="117"/>
        <v>678726.69826068555</v>
      </c>
      <c r="M116" s="1">
        <f t="shared" si="117"/>
        <v>681722.96171141893</v>
      </c>
      <c r="N116" s="1">
        <f t="shared" si="117"/>
        <v>684732.45227505243</v>
      </c>
      <c r="O116" s="1">
        <f t="shared" si="117"/>
        <v>687755.22834315221</v>
      </c>
      <c r="P116" s="2">
        <f t="shared" si="117"/>
        <v>690791.34856505622</v>
      </c>
    </row>
    <row r="117" spans="1:44">
      <c r="A117" s="35" t="s">
        <v>12</v>
      </c>
      <c r="B117" s="35" t="s">
        <v>3</v>
      </c>
      <c r="C117" s="25">
        <f>C87</f>
        <v>389934.8727826</v>
      </c>
      <c r="D117" s="11">
        <f>AG87</f>
        <v>476745.41942757874</v>
      </c>
      <c r="E117" s="66">
        <f t="shared" si="115"/>
        <v>6.7225926689604698E-3</v>
      </c>
      <c r="F117" s="103">
        <f t="shared" si="118"/>
        <v>341032.505291195</v>
      </c>
      <c r="G117" s="1">
        <f t="shared" si="116"/>
        <v>479950.38468918309</v>
      </c>
      <c r="H117" s="1">
        <f t="shared" si="117"/>
        <v>483176.89562675933</v>
      </c>
      <c r="I117" s="1">
        <f t="shared" si="117"/>
        <v>486425.09708311089</v>
      </c>
      <c r="J117" s="1">
        <f t="shared" si="117"/>
        <v>489695.13487476017</v>
      </c>
      <c r="K117" s="1">
        <f t="shared" si="117"/>
        <v>492987.15579849482</v>
      </c>
      <c r="L117" s="1">
        <f t="shared" si="117"/>
        <v>496301.30763795745</v>
      </c>
      <c r="M117" s="1">
        <f t="shared" si="117"/>
        <v>499637.73917027988</v>
      </c>
      <c r="N117" s="1">
        <f t="shared" si="117"/>
        <v>502996.600172762</v>
      </c>
      <c r="O117" s="1">
        <f t="shared" si="117"/>
        <v>506378.04142959544</v>
      </c>
      <c r="P117" s="2">
        <f t="shared" si="117"/>
        <v>509782.21473863261</v>
      </c>
    </row>
    <row r="118" spans="1:44">
      <c r="A118" s="35" t="s">
        <v>12</v>
      </c>
      <c r="B118" s="35" t="s">
        <v>4</v>
      </c>
      <c r="C118" s="25">
        <f>C88</f>
        <v>217323.40607684001</v>
      </c>
      <c r="D118" s="11">
        <f>AG88</f>
        <v>259349.03863875114</v>
      </c>
      <c r="E118" s="66">
        <f t="shared" si="115"/>
        <v>5.9103375057139029E-3</v>
      </c>
      <c r="F118" s="103">
        <f t="shared" si="118"/>
        <v>193161.72571828315</v>
      </c>
      <c r="G118" s="1">
        <f t="shared" si="116"/>
        <v>260881.87898888858</v>
      </c>
      <c r="H118" s="1">
        <f t="shared" si="117"/>
        <v>262423.77894283773</v>
      </c>
      <c r="I118" s="1">
        <f t="shared" si="117"/>
        <v>263974.79204591474</v>
      </c>
      <c r="J118" s="1">
        <f t="shared" si="117"/>
        <v>265534.97215990676</v>
      </c>
      <c r="K118" s="1">
        <f t="shared" si="117"/>
        <v>267104.37346494215</v>
      </c>
      <c r="L118" s="1">
        <f t="shared" si="117"/>
        <v>268683.05046137219</v>
      </c>
      <c r="M118" s="1">
        <f t="shared" si="117"/>
        <v>270271.05797166366</v>
      </c>
      <c r="N118" s="1">
        <f t="shared" si="117"/>
        <v>271868.45114230254</v>
      </c>
      <c r="O118" s="1">
        <f t="shared" si="117"/>
        <v>273475.28544570925</v>
      </c>
      <c r="P118" s="2">
        <f t="shared" si="117"/>
        <v>275091.61668216484</v>
      </c>
    </row>
    <row r="119" spans="1:44">
      <c r="A119" s="35" t="s">
        <v>12</v>
      </c>
      <c r="B119" s="35" t="s">
        <v>5</v>
      </c>
      <c r="C119" s="25">
        <f>C103</f>
        <v>57158.111324127196</v>
      </c>
      <c r="D119" s="11">
        <f>AG103</f>
        <v>65917.905298668484</v>
      </c>
      <c r="E119" s="66">
        <f t="shared" si="115"/>
        <v>4.7642731667503213E-3</v>
      </c>
      <c r="F119" s="103">
        <f t="shared" si="118"/>
        <v>51974.962481160219</v>
      </c>
      <c r="G119" s="1">
        <f t="shared" si="116"/>
        <v>66231.956206091316</v>
      </c>
      <c r="H119" s="1">
        <f t="shared" si="117"/>
        <v>66547.503337825372</v>
      </c>
      <c r="I119" s="1">
        <f t="shared" si="117"/>
        <v>66864.553822292</v>
      </c>
      <c r="J119" s="1">
        <f t="shared" si="117"/>
        <v>67183.114821874275</v>
      </c>
      <c r="K119" s="1">
        <f t="shared" si="117"/>
        <v>67503.19353307884</v>
      </c>
      <c r="L119" s="1">
        <f t="shared" si="117"/>
        <v>67824.797186698444</v>
      </c>
      <c r="M119" s="1">
        <f t="shared" si="117"/>
        <v>68147.933047975312</v>
      </c>
      <c r="N119" s="1">
        <f t="shared" si="117"/>
        <v>68472.608416765273</v>
      </c>
      <c r="O119" s="1">
        <f t="shared" si="117"/>
        <v>68798.830627702671</v>
      </c>
      <c r="P119" s="2">
        <f t="shared" si="117"/>
        <v>69126.60705036603</v>
      </c>
    </row>
    <row r="120" spans="1:44">
      <c r="A120" s="36"/>
      <c r="B120" s="38"/>
      <c r="C120" s="25"/>
      <c r="D120" s="11"/>
      <c r="E120" s="66"/>
      <c r="F120" s="103"/>
      <c r="G120" s="1"/>
      <c r="H120" s="1"/>
      <c r="I120" s="1"/>
      <c r="J120" s="1"/>
      <c r="K120" s="1"/>
      <c r="L120" s="1"/>
      <c r="M120" s="1"/>
      <c r="N120" s="1"/>
      <c r="O120" s="1"/>
      <c r="P120" s="2"/>
    </row>
    <row r="121" spans="1:44">
      <c r="A121" s="35" t="s">
        <v>10</v>
      </c>
      <c r="B121" s="35" t="s">
        <v>8</v>
      </c>
      <c r="C121" s="25">
        <f>C90</f>
        <v>938733.12396355881</v>
      </c>
      <c r="D121" s="11">
        <f>AG90</f>
        <v>698107.08649345103</v>
      </c>
      <c r="E121" s="65">
        <f t="shared" si="115"/>
        <v>-9.823389373164515E-3</v>
      </c>
      <c r="F121" s="103">
        <f t="shared" si="118"/>
        <v>1143638.7791725963</v>
      </c>
      <c r="G121" s="1">
        <f t="shared" si="116"/>
        <v>691249.30875866045</v>
      </c>
      <c r="H121" s="1">
        <f t="shared" si="117"/>
        <v>684458.89764479327</v>
      </c>
      <c r="I121" s="1">
        <f t="shared" si="117"/>
        <v>677735.19138330151</v>
      </c>
      <c r="J121" s="1">
        <f t="shared" si="117"/>
        <v>671077.53470644716</v>
      </c>
      <c r="K121" s="1">
        <f t="shared" si="117"/>
        <v>664485.27878344245</v>
      </c>
      <c r="L121" s="1">
        <f t="shared" si="117"/>
        <v>657957.78115721687</v>
      </c>
      <c r="M121" s="1">
        <f t="shared" si="117"/>
        <v>651494.40568180615</v>
      </c>
      <c r="N121" s="1">
        <f t="shared" si="117"/>
        <v>645094.52246035531</v>
      </c>
      <c r="O121" s="1">
        <f t="shared" si="117"/>
        <v>638757.50778373156</v>
      </c>
      <c r="P121" s="2">
        <f t="shared" si="117"/>
        <v>632482.74406973983</v>
      </c>
    </row>
    <row r="122" spans="1:44">
      <c r="A122" s="35" t="s">
        <v>11</v>
      </c>
      <c r="B122" s="35" t="s">
        <v>8</v>
      </c>
      <c r="C122" s="25">
        <f>C91</f>
        <v>97625.884281728926</v>
      </c>
      <c r="D122" s="11">
        <f>AG91</f>
        <v>129975.60246468142</v>
      </c>
      <c r="E122" s="66">
        <f t="shared" si="115"/>
        <v>9.5857886099115497E-3</v>
      </c>
      <c r="F122" s="103">
        <f t="shared" si="118"/>
        <v>80667.836311089006</v>
      </c>
      <c r="G122" s="1">
        <f t="shared" si="116"/>
        <v>131221.52111435376</v>
      </c>
      <c r="H122" s="1">
        <f t="shared" si="117"/>
        <v>132479.382876827</v>
      </c>
      <c r="I122" s="1">
        <f t="shared" si="117"/>
        <v>133749.30223625581</v>
      </c>
      <c r="J122" s="1">
        <f t="shared" si="117"/>
        <v>135031.39477421573</v>
      </c>
      <c r="K122" s="1">
        <f t="shared" si="117"/>
        <v>136325.77718022288</v>
      </c>
      <c r="L122" s="1">
        <f t="shared" si="117"/>
        <v>137632.56726235439</v>
      </c>
      <c r="M122" s="1">
        <f t="shared" si="117"/>
        <v>138951.88395797074</v>
      </c>
      <c r="N122" s="1">
        <f t="shared" si="117"/>
        <v>140283.84734454082</v>
      </c>
      <c r="O122" s="1">
        <f t="shared" si="117"/>
        <v>141628.57865057068</v>
      </c>
      <c r="P122" s="2">
        <f t="shared" si="117"/>
        <v>142986.20026663729</v>
      </c>
    </row>
    <row r="123" spans="1:44">
      <c r="A123" s="181" t="s">
        <v>44</v>
      </c>
      <c r="B123" s="182"/>
      <c r="C123" s="159">
        <f>C92</f>
        <v>173617233.30052999</v>
      </c>
      <c r="D123" s="160">
        <f>AG92</f>
        <v>236098057.0314123</v>
      </c>
      <c r="E123" s="167">
        <f t="shared" ref="E123" si="119">((D123/C123)^(1/30))-1</f>
        <v>1.029914641866192E-2</v>
      </c>
      <c r="F123" s="168">
        <f t="shared" ref="F123" si="120">C123/(1+E123)^20</f>
        <v>141446794.53516087</v>
      </c>
      <c r="G123" s="169">
        <f t="shared" ref="G123" si="121">D123*(1+E123)</f>
        <v>238529665.4899404</v>
      </c>
      <c r="H123" s="169">
        <f t="shared" ref="H123" si="122">G123*(1+$E123)</f>
        <v>240986317.44001576</v>
      </c>
      <c r="I123" s="169">
        <f t="shared" ref="I123" si="123">H123*(1+$E123)</f>
        <v>243468270.80822462</v>
      </c>
      <c r="J123" s="169">
        <f t="shared" ref="J123" si="124">I123*(1+$E123)</f>
        <v>245975786.17757696</v>
      </c>
      <c r="K123" s="169">
        <f t="shared" ref="K123" si="125">J123*(1+$E123)</f>
        <v>248509126.81486529</v>
      </c>
      <c r="L123" s="169">
        <f t="shared" ref="L123" si="126">K123*(1+$E123)</f>
        <v>251068558.6983054</v>
      </c>
      <c r="M123" s="169">
        <f t="shared" ref="M123" si="127">L123*(1+$E123)</f>
        <v>253654350.54546165</v>
      </c>
      <c r="N123" s="169">
        <f t="shared" ref="N123" si="128">M123*(1+$E123)</f>
        <v>256266773.84145996</v>
      </c>
      <c r="O123" s="169">
        <f t="shared" ref="O123" si="129">N123*(1+$E123)</f>
        <v>258906102.86749128</v>
      </c>
      <c r="P123" s="170">
        <f t="shared" ref="P123" si="130">O123*(1+$E123)</f>
        <v>261572614.72960871</v>
      </c>
    </row>
    <row r="124" spans="1:44">
      <c r="A124" s="35"/>
      <c r="B124" s="35"/>
      <c r="C124" s="25"/>
      <c r="D124" s="11"/>
      <c r="E124" s="66"/>
      <c r="F124" s="103"/>
      <c r="G124" s="1"/>
      <c r="H124" s="1"/>
      <c r="I124" s="1"/>
      <c r="J124" s="1"/>
      <c r="K124" s="1"/>
      <c r="L124" s="1"/>
      <c r="M124" s="1"/>
      <c r="N124" s="1"/>
      <c r="O124" s="1"/>
      <c r="P124" s="2"/>
    </row>
    <row r="125" spans="1:44">
      <c r="A125" s="37" t="s">
        <v>12</v>
      </c>
      <c r="B125" s="37" t="s">
        <v>9</v>
      </c>
      <c r="C125" s="52">
        <f>C104</f>
        <v>6670.2843607818195</v>
      </c>
      <c r="D125" s="17">
        <f>AG104</f>
        <v>9424.233990214645</v>
      </c>
      <c r="E125" s="67">
        <f t="shared" si="115"/>
        <v>1.158735135482214E-2</v>
      </c>
      <c r="F125" s="104">
        <f t="shared" si="118"/>
        <v>5297.5680098308794</v>
      </c>
      <c r="G125" s="3">
        <f t="shared" si="116"/>
        <v>9533.435900709319</v>
      </c>
      <c r="H125" s="3">
        <f t="shared" si="117"/>
        <v>9643.9031721095125</v>
      </c>
      <c r="I125" s="3">
        <f t="shared" si="117"/>
        <v>9755.6504665966295</v>
      </c>
      <c r="J125" s="3">
        <f t="shared" si="117"/>
        <v>9868.6926162479194</v>
      </c>
      <c r="K125" s="3">
        <f t="shared" si="117"/>
        <v>9983.0446250051227</v>
      </c>
      <c r="L125" s="3">
        <f t="shared" si="117"/>
        <v>10098.721670665926</v>
      </c>
      <c r="M125" s="3">
        <f t="shared" si="117"/>
        <v>10215.739106898489</v>
      </c>
      <c r="N125" s="3">
        <f t="shared" si="117"/>
        <v>10334.112465279319</v>
      </c>
      <c r="O125" s="3">
        <f t="shared" si="117"/>
        <v>10453.857457354758</v>
      </c>
      <c r="P125" s="4">
        <f t="shared" si="117"/>
        <v>10574.989976726354</v>
      </c>
    </row>
    <row r="126" spans="1:44">
      <c r="D126" s="11"/>
    </row>
    <row r="127" spans="1:44">
      <c r="A127" s="39" t="s">
        <v>27</v>
      </c>
      <c r="D127" s="11"/>
    </row>
    <row r="128" spans="1:44">
      <c r="A128" s="34" t="s">
        <v>0</v>
      </c>
      <c r="B128" s="34" t="s">
        <v>1</v>
      </c>
      <c r="C128" s="34">
        <v>1990</v>
      </c>
      <c r="D128" s="48">
        <v>2010</v>
      </c>
      <c r="E128" s="32">
        <v>2011</v>
      </c>
      <c r="F128" s="32">
        <v>2012</v>
      </c>
      <c r="G128" s="32">
        <v>2013</v>
      </c>
      <c r="H128" s="32">
        <v>2014</v>
      </c>
      <c r="I128" s="32">
        <v>2015</v>
      </c>
      <c r="J128" s="32">
        <v>2016</v>
      </c>
      <c r="K128" s="32">
        <v>2017</v>
      </c>
      <c r="L128" s="32">
        <v>2018</v>
      </c>
      <c r="M128" s="32">
        <v>2019</v>
      </c>
      <c r="N128" s="32">
        <v>2020</v>
      </c>
      <c r="O128" s="32">
        <v>2021</v>
      </c>
      <c r="P128" s="32">
        <v>2022</v>
      </c>
      <c r="Q128" s="32">
        <v>2023</v>
      </c>
      <c r="R128" s="32">
        <v>2024</v>
      </c>
      <c r="S128" s="32">
        <v>2025</v>
      </c>
      <c r="T128" s="32">
        <v>2026</v>
      </c>
      <c r="U128" s="32">
        <v>2027</v>
      </c>
      <c r="V128" s="32">
        <v>2028</v>
      </c>
      <c r="W128" s="32">
        <v>2029</v>
      </c>
      <c r="X128" s="32">
        <v>2030</v>
      </c>
      <c r="Y128" s="32">
        <v>2031</v>
      </c>
      <c r="Z128" s="32">
        <v>2032</v>
      </c>
      <c r="AA128" s="32">
        <v>2033</v>
      </c>
      <c r="AB128" s="32">
        <v>2034</v>
      </c>
      <c r="AC128" s="32">
        <v>2035</v>
      </c>
      <c r="AD128" s="32">
        <v>2036</v>
      </c>
      <c r="AE128" s="32">
        <v>2037</v>
      </c>
      <c r="AF128" s="32">
        <v>2038</v>
      </c>
      <c r="AG128" s="32">
        <v>2039</v>
      </c>
      <c r="AH128" s="32">
        <v>2040</v>
      </c>
      <c r="AI128" s="32">
        <v>2041</v>
      </c>
      <c r="AJ128" s="32">
        <v>2042</v>
      </c>
      <c r="AK128" s="32">
        <v>2043</v>
      </c>
      <c r="AL128" s="32">
        <v>2044</v>
      </c>
      <c r="AM128" s="32">
        <v>2045</v>
      </c>
      <c r="AN128" s="32">
        <v>2046</v>
      </c>
      <c r="AO128" s="32">
        <v>2047</v>
      </c>
      <c r="AP128" s="32">
        <v>2048</v>
      </c>
      <c r="AQ128" s="32">
        <v>2049</v>
      </c>
      <c r="AR128" s="33">
        <v>2050</v>
      </c>
    </row>
    <row r="129" spans="1:44">
      <c r="A129" s="35" t="s">
        <v>13</v>
      </c>
      <c r="B129" s="35" t="s">
        <v>2</v>
      </c>
      <c r="C129" s="106">
        <f>F108</f>
        <v>395859.91658367327</v>
      </c>
      <c r="D129" s="25">
        <f>C79</f>
        <v>337617.42851984757</v>
      </c>
      <c r="E129" s="11">
        <f t="shared" ref="E129:AH131" si="131">D79</f>
        <v>296233.6702662874</v>
      </c>
      <c r="F129" s="11">
        <f t="shared" si="131"/>
        <v>270832.60168810259</v>
      </c>
      <c r="G129" s="11">
        <f t="shared" si="131"/>
        <v>312034.31126714865</v>
      </c>
      <c r="H129" s="11">
        <f t="shared" si="131"/>
        <v>302476.08125768916</v>
      </c>
      <c r="I129" s="11">
        <f t="shared" si="131"/>
        <v>301409.52880051889</v>
      </c>
      <c r="J129" s="11">
        <f t="shared" si="131"/>
        <v>299709.96770890482</v>
      </c>
      <c r="K129" s="11">
        <f t="shared" si="131"/>
        <v>297620.40815427824</v>
      </c>
      <c r="L129" s="11">
        <f t="shared" si="131"/>
        <v>295342.90059582255</v>
      </c>
      <c r="M129" s="11">
        <f t="shared" si="131"/>
        <v>293742.91590079386</v>
      </c>
      <c r="N129" s="11">
        <f t="shared" si="131"/>
        <v>294743.9794222833</v>
      </c>
      <c r="O129" s="11">
        <f t="shared" si="131"/>
        <v>291572.20967851469</v>
      </c>
      <c r="P129" s="11">
        <f t="shared" si="131"/>
        <v>290275.74033974792</v>
      </c>
      <c r="Q129" s="11">
        <f t="shared" si="131"/>
        <v>288902.51687722048</v>
      </c>
      <c r="R129" s="11">
        <f t="shared" si="131"/>
        <v>287730.33494328393</v>
      </c>
      <c r="S129" s="11">
        <f t="shared" si="131"/>
        <v>286818.74462845549</v>
      </c>
      <c r="T129" s="11">
        <f t="shared" si="131"/>
        <v>285863.0519645983</v>
      </c>
      <c r="U129" s="11">
        <f t="shared" si="131"/>
        <v>284906.65367718413</v>
      </c>
      <c r="V129" s="11">
        <f t="shared" si="131"/>
        <v>283769.26283323596</v>
      </c>
      <c r="W129" s="11">
        <f t="shared" si="131"/>
        <v>282556.13676213962</v>
      </c>
      <c r="X129" s="11">
        <f t="shared" si="131"/>
        <v>281794.64364135021</v>
      </c>
      <c r="Y129" s="11">
        <f t="shared" si="131"/>
        <v>279976.27233845659</v>
      </c>
      <c r="Z129" s="11">
        <f t="shared" si="131"/>
        <v>278507.08339048177</v>
      </c>
      <c r="AA129" s="11">
        <f t="shared" si="131"/>
        <v>276990.06331968744</v>
      </c>
      <c r="AB129" s="11">
        <f t="shared" si="131"/>
        <v>275403.84643266274</v>
      </c>
      <c r="AC129" s="11">
        <f t="shared" si="131"/>
        <v>273780.05926495761</v>
      </c>
      <c r="AD129" s="11">
        <f t="shared" si="131"/>
        <v>272124.6139290313</v>
      </c>
      <c r="AE129" s="11">
        <f t="shared" si="131"/>
        <v>270525.21039449016</v>
      </c>
      <c r="AF129" s="11">
        <f t="shared" si="131"/>
        <v>268969.82439879928</v>
      </c>
      <c r="AG129" s="11">
        <f t="shared" si="131"/>
        <v>267775.30411797226</v>
      </c>
      <c r="AH129" s="11">
        <f t="shared" si="131"/>
        <v>265919.29523486731</v>
      </c>
      <c r="AI129" s="11">
        <f>G108</f>
        <v>263811.67875424493</v>
      </c>
      <c r="AJ129" s="11">
        <f t="shared" ref="AJ129:AR132" si="132">H108</f>
        <v>261720.7667674633</v>
      </c>
      <c r="AK129" s="11">
        <f t="shared" si="132"/>
        <v>259646.42687846412</v>
      </c>
      <c r="AL129" s="11">
        <f t="shared" si="132"/>
        <v>257588.52774053044</v>
      </c>
      <c r="AM129" s="11">
        <f t="shared" si="132"/>
        <v>255546.93904796979</v>
      </c>
      <c r="AN129" s="11">
        <f t="shared" si="132"/>
        <v>253521.53152786335</v>
      </c>
      <c r="AO129" s="11">
        <f t="shared" si="132"/>
        <v>251512.1769318803</v>
      </c>
      <c r="AP129" s="11">
        <f t="shared" si="132"/>
        <v>249518.74802815725</v>
      </c>
      <c r="AQ129" s="11">
        <f t="shared" si="132"/>
        <v>247541.11859324193</v>
      </c>
      <c r="AR129" s="15">
        <f t="shared" si="132"/>
        <v>245579.16340410072</v>
      </c>
    </row>
    <row r="130" spans="1:44">
      <c r="A130" s="35" t="s">
        <v>13</v>
      </c>
      <c r="B130" s="35" t="s">
        <v>3</v>
      </c>
      <c r="C130" s="106">
        <f>F109</f>
        <v>211170.99956534684</v>
      </c>
      <c r="D130" s="25">
        <f t="shared" ref="D130:S131" si="133">C80</f>
        <v>218740.24247476639</v>
      </c>
      <c r="E130" s="11">
        <f t="shared" si="133"/>
        <v>197802.03584386822</v>
      </c>
      <c r="F130" s="11">
        <f t="shared" si="133"/>
        <v>180841.15805823979</v>
      </c>
      <c r="G130" s="11">
        <f t="shared" si="133"/>
        <v>210903.94130699686</v>
      </c>
      <c r="H130" s="11">
        <f t="shared" si="133"/>
        <v>210154.25101773039</v>
      </c>
      <c r="I130" s="11">
        <f t="shared" si="133"/>
        <v>214419.63810829373</v>
      </c>
      <c r="J130" s="11">
        <f t="shared" si="133"/>
        <v>214836.6723251646</v>
      </c>
      <c r="K130" s="11">
        <f t="shared" si="133"/>
        <v>214544.3125688514</v>
      </c>
      <c r="L130" s="11">
        <f t="shared" si="133"/>
        <v>213944.56561735479</v>
      </c>
      <c r="M130" s="11">
        <f t="shared" si="133"/>
        <v>214010.18941130731</v>
      </c>
      <c r="N130" s="11">
        <f t="shared" si="133"/>
        <v>215704.61898519521</v>
      </c>
      <c r="O130" s="11">
        <f t="shared" si="133"/>
        <v>214573.17913642773</v>
      </c>
      <c r="P130" s="11">
        <f t="shared" si="133"/>
        <v>214788.84569972148</v>
      </c>
      <c r="Q130" s="11">
        <f t="shared" si="133"/>
        <v>214923.6266480973</v>
      </c>
      <c r="R130" s="11">
        <f t="shared" si="133"/>
        <v>215290.8274569675</v>
      </c>
      <c r="S130" s="11">
        <f t="shared" si="133"/>
        <v>216029.4255323153</v>
      </c>
      <c r="T130" s="11">
        <f t="shared" si="131"/>
        <v>216726.28610679708</v>
      </c>
      <c r="U130" s="11">
        <f t="shared" si="131"/>
        <v>217624.1067073782</v>
      </c>
      <c r="V130" s="11">
        <f t="shared" si="131"/>
        <v>218492.7518167113</v>
      </c>
      <c r="W130" s="11">
        <f t="shared" si="131"/>
        <v>219416.50596428465</v>
      </c>
      <c r="X130" s="11">
        <f t="shared" si="131"/>
        <v>220762.87813908496</v>
      </c>
      <c r="Y130" s="11">
        <f t="shared" si="131"/>
        <v>221409.66699888671</v>
      </c>
      <c r="Z130" s="11">
        <f t="shared" si="131"/>
        <v>222567.48764371651</v>
      </c>
      <c r="AA130" s="11">
        <f t="shared" si="131"/>
        <v>223805.21662057663</v>
      </c>
      <c r="AB130" s="11">
        <f t="shared" si="131"/>
        <v>224849.63697086161</v>
      </c>
      <c r="AC130" s="11">
        <f t="shared" si="131"/>
        <v>225711.71774705511</v>
      </c>
      <c r="AD130" s="11">
        <f t="shared" si="131"/>
        <v>226447.66878294165</v>
      </c>
      <c r="AE130" s="11">
        <f t="shared" si="131"/>
        <v>227224.20363763435</v>
      </c>
      <c r="AF130" s="11">
        <f t="shared" si="131"/>
        <v>228080.16126297577</v>
      </c>
      <c r="AG130" s="11">
        <f t="shared" si="131"/>
        <v>229567.92735816166</v>
      </c>
      <c r="AH130" s="11">
        <f t="shared" si="131"/>
        <v>230605.84430554381</v>
      </c>
      <c r="AI130" s="11">
        <f>G109</f>
        <v>231012.26072780919</v>
      </c>
      <c r="AJ130" s="11">
        <f t="shared" si="132"/>
        <v>231419.39341253001</v>
      </c>
      <c r="AK130" s="11">
        <f t="shared" si="132"/>
        <v>231827.24362203697</v>
      </c>
      <c r="AL130" s="11">
        <f t="shared" si="132"/>
        <v>232235.81262088538</v>
      </c>
      <c r="AM130" s="11">
        <f t="shared" si="132"/>
        <v>232645.10167585927</v>
      </c>
      <c r="AN130" s="11">
        <f t="shared" si="132"/>
        <v>233055.11205597519</v>
      </c>
      <c r="AO130" s="11">
        <f t="shared" si="132"/>
        <v>233465.84503248616</v>
      </c>
      <c r="AP130" s="11">
        <f t="shared" si="132"/>
        <v>233877.30187888572</v>
      </c>
      <c r="AQ130" s="11">
        <f t="shared" si="132"/>
        <v>234289.4838709117</v>
      </c>
      <c r="AR130" s="15">
        <f t="shared" si="132"/>
        <v>234702.39228655037</v>
      </c>
    </row>
    <row r="131" spans="1:44">
      <c r="A131" s="35" t="s">
        <v>13</v>
      </c>
      <c r="B131" s="35" t="s">
        <v>4</v>
      </c>
      <c r="C131" s="106">
        <f>F110</f>
        <v>236983.17188238277</v>
      </c>
      <c r="D131" s="25">
        <f t="shared" si="133"/>
        <v>274763.77820512175</v>
      </c>
      <c r="E131" s="11">
        <f t="shared" si="131"/>
        <v>288234.01352544746</v>
      </c>
      <c r="F131" s="11">
        <f t="shared" si="131"/>
        <v>320393.79552023334</v>
      </c>
      <c r="G131" s="11">
        <f t="shared" si="131"/>
        <v>297737.68235293112</v>
      </c>
      <c r="H131" s="11">
        <f t="shared" si="131"/>
        <v>298214.95272224711</v>
      </c>
      <c r="I131" s="11">
        <f t="shared" si="131"/>
        <v>310701.31292307458</v>
      </c>
      <c r="J131" s="11">
        <f t="shared" si="131"/>
        <v>318772.90636455879</v>
      </c>
      <c r="K131" s="11">
        <f t="shared" si="131"/>
        <v>326752.86393981194</v>
      </c>
      <c r="L131" s="11">
        <f t="shared" si="131"/>
        <v>329967.37538897427</v>
      </c>
      <c r="M131" s="11">
        <f t="shared" si="131"/>
        <v>333541.84802976449</v>
      </c>
      <c r="N131" s="11">
        <f t="shared" si="131"/>
        <v>338349.66419781087</v>
      </c>
      <c r="O131" s="11">
        <f t="shared" si="131"/>
        <v>337839.97709421831</v>
      </c>
      <c r="P131" s="11">
        <f t="shared" si="131"/>
        <v>340418.43726674188</v>
      </c>
      <c r="Q131" s="11">
        <f t="shared" si="131"/>
        <v>340981.66666405322</v>
      </c>
      <c r="R131" s="11">
        <f t="shared" si="131"/>
        <v>341650.58178710419</v>
      </c>
      <c r="S131" s="11">
        <f t="shared" si="131"/>
        <v>341517.48129729455</v>
      </c>
      <c r="T131" s="11">
        <f t="shared" si="131"/>
        <v>341182.42348067032</v>
      </c>
      <c r="U131" s="11">
        <f t="shared" si="131"/>
        <v>340502.80309516547</v>
      </c>
      <c r="V131" s="11">
        <f t="shared" si="131"/>
        <v>339931.10796396359</v>
      </c>
      <c r="W131" s="11">
        <f t="shared" si="131"/>
        <v>339750.60075443087</v>
      </c>
      <c r="X131" s="11">
        <f t="shared" si="131"/>
        <v>340527.34668191994</v>
      </c>
      <c r="Y131" s="11">
        <f t="shared" si="131"/>
        <v>340295.46099542623</v>
      </c>
      <c r="Z131" s="11">
        <f t="shared" si="131"/>
        <v>340658.00271050812</v>
      </c>
      <c r="AA131" s="11">
        <f t="shared" si="131"/>
        <v>340830.0006592017</v>
      </c>
      <c r="AB131" s="11">
        <f t="shared" si="131"/>
        <v>341065.69527522224</v>
      </c>
      <c r="AC131" s="11">
        <f t="shared" si="131"/>
        <v>341594.86100113351</v>
      </c>
      <c r="AD131" s="11">
        <f t="shared" si="131"/>
        <v>342013.02624625742</v>
      </c>
      <c r="AE131" s="11">
        <f t="shared" si="131"/>
        <v>342156.73767934687</v>
      </c>
      <c r="AF131" s="11">
        <f t="shared" si="131"/>
        <v>342510.69650309114</v>
      </c>
      <c r="AG131" s="11">
        <f t="shared" si="131"/>
        <v>343406.32017441362</v>
      </c>
      <c r="AH131" s="11">
        <f t="shared" si="131"/>
        <v>343022.36516449455</v>
      </c>
      <c r="AI131" s="11">
        <f>G110</f>
        <v>345568.80858346022</v>
      </c>
      <c r="AJ131" s="11">
        <f t="shared" si="132"/>
        <v>348134.15565053897</v>
      </c>
      <c r="AK131" s="11">
        <f t="shared" si="132"/>
        <v>350718.54669789347</v>
      </c>
      <c r="AL131" s="11">
        <f t="shared" si="132"/>
        <v>353322.12309944903</v>
      </c>
      <c r="AM131" s="11">
        <f t="shared" si="132"/>
        <v>355945.02727862733</v>
      </c>
      <c r="AN131" s="11">
        <f t="shared" si="132"/>
        <v>358587.40271613724</v>
      </c>
      <c r="AO131" s="11">
        <f t="shared" si="132"/>
        <v>361249.39395782381</v>
      </c>
      <c r="AP131" s="11">
        <f t="shared" si="132"/>
        <v>363931.1466225753</v>
      </c>
      <c r="AQ131" s="11">
        <f t="shared" si="132"/>
        <v>366632.80741028889</v>
      </c>
      <c r="AR131" s="15">
        <f t="shared" si="132"/>
        <v>369354.52410989575</v>
      </c>
    </row>
    <row r="132" spans="1:44">
      <c r="A132" s="35" t="s">
        <v>13</v>
      </c>
      <c r="B132" s="35" t="s">
        <v>5</v>
      </c>
      <c r="C132" s="106">
        <f>F111</f>
        <v>47161.174914824238</v>
      </c>
      <c r="D132" s="25">
        <f>C102</f>
        <v>48079.472865600001</v>
      </c>
      <c r="E132" s="11">
        <f t="shared" ref="E132:AH132" si="134">D102</f>
        <v>50448.099239999996</v>
      </c>
      <c r="F132" s="11">
        <f t="shared" si="134"/>
        <v>42084.583200000001</v>
      </c>
      <c r="G132" s="11">
        <f t="shared" si="134"/>
        <v>48378.092785070985</v>
      </c>
      <c r="H132" s="11">
        <f t="shared" si="134"/>
        <v>47798.58499864515</v>
      </c>
      <c r="I132" s="11">
        <f t="shared" si="134"/>
        <v>48723.212831322198</v>
      </c>
      <c r="J132" s="11">
        <f t="shared" si="134"/>
        <v>49123.422071427442</v>
      </c>
      <c r="K132" s="11">
        <f t="shared" si="134"/>
        <v>49453.421286756435</v>
      </c>
      <c r="L132" s="11">
        <f t="shared" si="134"/>
        <v>49473.302273639471</v>
      </c>
      <c r="M132" s="11">
        <f t="shared" si="134"/>
        <v>49593.564987379912</v>
      </c>
      <c r="N132" s="11">
        <f t="shared" si="134"/>
        <v>50035.878178607156</v>
      </c>
      <c r="O132" s="11">
        <f t="shared" si="134"/>
        <v>49752.162337772905</v>
      </c>
      <c r="P132" s="11">
        <f t="shared" si="134"/>
        <v>49840.447866117524</v>
      </c>
      <c r="Q132" s="11">
        <f t="shared" si="134"/>
        <v>49800.644672888644</v>
      </c>
      <c r="R132" s="11">
        <f t="shared" si="134"/>
        <v>49792.62370701132</v>
      </c>
      <c r="S132" s="11">
        <f t="shared" si="134"/>
        <v>49774.57982168677</v>
      </c>
      <c r="T132" s="11">
        <f t="shared" si="134"/>
        <v>49739.57055706258</v>
      </c>
      <c r="U132" s="11">
        <f t="shared" si="134"/>
        <v>49696.05445854253</v>
      </c>
      <c r="V132" s="11">
        <f t="shared" si="134"/>
        <v>49646.511241230481</v>
      </c>
      <c r="W132" s="11">
        <f t="shared" si="134"/>
        <v>49618.812297799472</v>
      </c>
      <c r="X132" s="11">
        <f t="shared" si="134"/>
        <v>49699.078840158028</v>
      </c>
      <c r="Y132" s="11">
        <f t="shared" si="134"/>
        <v>49616.34568264195</v>
      </c>
      <c r="Z132" s="11">
        <f t="shared" si="134"/>
        <v>49619.362308286058</v>
      </c>
      <c r="AA132" s="11">
        <f t="shared" si="134"/>
        <v>49613.037475895173</v>
      </c>
      <c r="AB132" s="11">
        <f t="shared" si="134"/>
        <v>49594.993048744327</v>
      </c>
      <c r="AC132" s="11">
        <f t="shared" si="134"/>
        <v>49581.284990035725</v>
      </c>
      <c r="AD132" s="11">
        <f t="shared" si="134"/>
        <v>49551.732102589689</v>
      </c>
      <c r="AE132" s="11">
        <f t="shared" si="134"/>
        <v>49511.696406523763</v>
      </c>
      <c r="AF132" s="11">
        <f t="shared" si="134"/>
        <v>49491.331293975942</v>
      </c>
      <c r="AG132" s="11">
        <f t="shared" si="134"/>
        <v>49561.414058487295</v>
      </c>
      <c r="AH132" s="11">
        <f t="shared" si="134"/>
        <v>49490.55449481136</v>
      </c>
      <c r="AI132" s="11">
        <f>G111</f>
        <v>49538.297136628906</v>
      </c>
      <c r="AJ132" s="11">
        <f t="shared" si="132"/>
        <v>49586.085834908554</v>
      </c>
      <c r="AK132" s="11">
        <f t="shared" si="132"/>
        <v>49633.920634080147</v>
      </c>
      <c r="AL132" s="11">
        <f t="shared" si="132"/>
        <v>49681.801578616374</v>
      </c>
      <c r="AM132" s="11">
        <f t="shared" si="132"/>
        <v>49729.72871303284</v>
      </c>
      <c r="AN132" s="11">
        <f t="shared" si="132"/>
        <v>49777.702081888077</v>
      </c>
      <c r="AO132" s="11">
        <f t="shared" si="132"/>
        <v>49825.721729783618</v>
      </c>
      <c r="AP132" s="11">
        <f t="shared" si="132"/>
        <v>49873.787701364017</v>
      </c>
      <c r="AQ132" s="11">
        <f t="shared" si="132"/>
        <v>49921.900041316891</v>
      </c>
      <c r="AR132" s="15">
        <f t="shared" si="132"/>
        <v>49970.058794372962</v>
      </c>
    </row>
    <row r="133" spans="1:44">
      <c r="A133" s="35"/>
      <c r="B133" s="35"/>
      <c r="C133" s="106"/>
      <c r="D133" s="25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5"/>
    </row>
    <row r="134" spans="1:44">
      <c r="A134" s="35" t="s">
        <v>6</v>
      </c>
      <c r="B134" s="35" t="s">
        <v>2</v>
      </c>
      <c r="C134" s="106">
        <f>F113</f>
        <v>1792.7749923831113</v>
      </c>
      <c r="D134" s="25">
        <f>C83</f>
        <v>1675.8000000000004</v>
      </c>
      <c r="E134" s="11">
        <f t="shared" ref="E134:AH134" si="135">D83</f>
        <v>1463</v>
      </c>
      <c r="F134" s="11">
        <f t="shared" si="135"/>
        <v>1463</v>
      </c>
      <c r="G134" s="11">
        <f t="shared" si="135"/>
        <v>1581.8939084849574</v>
      </c>
      <c r="H134" s="11">
        <f t="shared" si="135"/>
        <v>1554.2988827527881</v>
      </c>
      <c r="I134" s="11">
        <f t="shared" si="135"/>
        <v>1552.0145493492853</v>
      </c>
      <c r="J134" s="11">
        <f t="shared" si="135"/>
        <v>1549.0276560879395</v>
      </c>
      <c r="K134" s="11">
        <f t="shared" si="135"/>
        <v>1542.7444854678265</v>
      </c>
      <c r="L134" s="11">
        <f t="shared" si="135"/>
        <v>1535.8864997969401</v>
      </c>
      <c r="M134" s="11">
        <f t="shared" si="135"/>
        <v>1530.5222268905436</v>
      </c>
      <c r="N134" s="11">
        <f t="shared" si="135"/>
        <v>1538.0627250267889</v>
      </c>
      <c r="O134" s="11">
        <f t="shared" si="135"/>
        <v>1524.1910416079111</v>
      </c>
      <c r="P134" s="11">
        <f t="shared" si="135"/>
        <v>1521.2899167168193</v>
      </c>
      <c r="Q134" s="11">
        <f t="shared" si="135"/>
        <v>1518.734560035997</v>
      </c>
      <c r="R134" s="11">
        <f t="shared" si="135"/>
        <v>1516.780821308354</v>
      </c>
      <c r="S134" s="11">
        <f t="shared" si="135"/>
        <v>1515.3524457656231</v>
      </c>
      <c r="T134" s="11">
        <f t="shared" si="135"/>
        <v>1514.2479340080554</v>
      </c>
      <c r="U134" s="11">
        <f t="shared" si="135"/>
        <v>1513.4724443750108</v>
      </c>
      <c r="V134" s="11">
        <f t="shared" si="135"/>
        <v>1512.7737717857797</v>
      </c>
      <c r="W134" s="11">
        <f t="shared" si="135"/>
        <v>1512.3332175485039</v>
      </c>
      <c r="X134" s="11">
        <f t="shared" si="135"/>
        <v>1514.7263403945096</v>
      </c>
      <c r="Y134" s="11">
        <f t="shared" si="135"/>
        <v>1512.0007994777252</v>
      </c>
      <c r="Z134" s="11">
        <f t="shared" si="135"/>
        <v>1511.8881433669044</v>
      </c>
      <c r="AA134" s="11">
        <f t="shared" si="135"/>
        <v>1511.9330279716564</v>
      </c>
      <c r="AB134" s="11">
        <f t="shared" si="135"/>
        <v>1512.1991964164413</v>
      </c>
      <c r="AC134" s="11">
        <f t="shared" si="135"/>
        <v>1512.711640419074</v>
      </c>
      <c r="AD134" s="11">
        <f t="shared" si="135"/>
        <v>1513.4306718407147</v>
      </c>
      <c r="AE134" s="11">
        <f t="shared" si="135"/>
        <v>1514.3400588163338</v>
      </c>
      <c r="AF134" s="11">
        <f t="shared" si="135"/>
        <v>1515.4670737820998</v>
      </c>
      <c r="AG134" s="11">
        <f t="shared" si="135"/>
        <v>1516.9310280773311</v>
      </c>
      <c r="AH134" s="11">
        <f t="shared" si="135"/>
        <v>1514.4913140202354</v>
      </c>
      <c r="AI134" s="11">
        <f>G113</f>
        <v>1509.3904814858258</v>
      </c>
      <c r="AJ134" s="11">
        <f t="shared" ref="AJ134:AJ135" si="136">H113</f>
        <v>1504.3068286422492</v>
      </c>
      <c r="AK134" s="11">
        <f t="shared" ref="AK134:AK135" si="137">I113</f>
        <v>1499.2402976280143</v>
      </c>
      <c r="AL134" s="11">
        <f t="shared" ref="AL134:AL135" si="138">J113</f>
        <v>1494.1908307765084</v>
      </c>
      <c r="AM134" s="11">
        <f t="shared" ref="AM134:AM135" si="139">K113</f>
        <v>1489.1583706153408</v>
      </c>
      <c r="AN134" s="11">
        <f t="shared" ref="AN134:AN135" si="140">L113</f>
        <v>1484.1428598656887</v>
      </c>
      <c r="AO134" s="11">
        <f t="shared" ref="AO134:AO135" si="141">M113</f>
        <v>1479.1442414416458</v>
      </c>
      <c r="AP134" s="11">
        <f t="shared" ref="AP134:AP135" si="142">N113</f>
        <v>1474.1624584495717</v>
      </c>
      <c r="AQ134" s="11">
        <f t="shared" ref="AQ134:AQ135" si="143">O113</f>
        <v>1469.1974541874447</v>
      </c>
      <c r="AR134" s="15">
        <f t="shared" ref="AR134:AR135" si="144">P113</f>
        <v>1464.2491721442168</v>
      </c>
    </row>
    <row r="135" spans="1:44">
      <c r="A135" s="35" t="s">
        <v>7</v>
      </c>
      <c r="B135" s="35" t="s">
        <v>2</v>
      </c>
      <c r="C135" s="106">
        <f>F114</f>
        <v>57116.376627989688</v>
      </c>
      <c r="D135" s="25">
        <f>C84</f>
        <v>36994</v>
      </c>
      <c r="E135" s="11">
        <f t="shared" ref="E135:AH135" si="145">D84</f>
        <v>34503</v>
      </c>
      <c r="F135" s="11">
        <f t="shared" si="145"/>
        <v>34503</v>
      </c>
      <c r="G135" s="11">
        <f t="shared" si="145"/>
        <v>37805.618598878835</v>
      </c>
      <c r="H135" s="11">
        <f t="shared" si="145"/>
        <v>35594.819422459106</v>
      </c>
      <c r="I135" s="11">
        <f t="shared" si="145"/>
        <v>34791.21757090238</v>
      </c>
      <c r="J135" s="11">
        <f t="shared" si="145"/>
        <v>33917.430490314124</v>
      </c>
      <c r="K135" s="11">
        <f t="shared" si="145"/>
        <v>33014.914344384248</v>
      </c>
      <c r="L135" s="11">
        <f t="shared" si="145"/>
        <v>32143.296750972131</v>
      </c>
      <c r="M135" s="11">
        <f t="shared" si="145"/>
        <v>31328.374372644703</v>
      </c>
      <c r="N135" s="11">
        <f t="shared" si="145"/>
        <v>30787.873538266856</v>
      </c>
      <c r="O135" s="11">
        <f t="shared" si="145"/>
        <v>29819.213626565826</v>
      </c>
      <c r="P135" s="11">
        <f t="shared" si="145"/>
        <v>29080.584506926374</v>
      </c>
      <c r="Q135" s="11">
        <f t="shared" si="145"/>
        <v>28356.921351777735</v>
      </c>
      <c r="R135" s="11">
        <f t="shared" si="145"/>
        <v>27652.374233727434</v>
      </c>
      <c r="S135" s="11">
        <f t="shared" si="145"/>
        <v>26962.374017463622</v>
      </c>
      <c r="T135" s="11">
        <f t="shared" si="145"/>
        <v>26294.043940945212</v>
      </c>
      <c r="U135" s="11">
        <f t="shared" si="145"/>
        <v>25660.314466626998</v>
      </c>
      <c r="V135" s="11">
        <f t="shared" si="145"/>
        <v>25056.620617322682</v>
      </c>
      <c r="W135" s="11">
        <f t="shared" si="145"/>
        <v>24480.736088260226</v>
      </c>
      <c r="X135" s="11">
        <f t="shared" si="145"/>
        <v>23977.97943043034</v>
      </c>
      <c r="Y135" s="11">
        <f t="shared" si="145"/>
        <v>23414.110939538768</v>
      </c>
      <c r="Z135" s="11">
        <f t="shared" si="145"/>
        <v>22903.829158872508</v>
      </c>
      <c r="AA135" s="11">
        <f t="shared" si="145"/>
        <v>22408.516915441251</v>
      </c>
      <c r="AB135" s="11">
        <f t="shared" si="145"/>
        <v>21930.815880172977</v>
      </c>
      <c r="AC135" s="11">
        <f t="shared" si="145"/>
        <v>21468.852765849882</v>
      </c>
      <c r="AD135" s="11">
        <f t="shared" si="145"/>
        <v>21024.382614302031</v>
      </c>
      <c r="AE135" s="11">
        <f t="shared" si="145"/>
        <v>20585.260503122459</v>
      </c>
      <c r="AF135" s="11">
        <f t="shared" si="145"/>
        <v>20164.679646236753</v>
      </c>
      <c r="AG135" s="11">
        <f t="shared" si="145"/>
        <v>19749.134211730689</v>
      </c>
      <c r="AH135" s="11">
        <f t="shared" si="145"/>
        <v>19283.561956081623</v>
      </c>
      <c r="AI135" s="11">
        <f>G114</f>
        <v>18869.300016789533</v>
      </c>
      <c r="AJ135" s="11">
        <f t="shared" si="136"/>
        <v>18463.937520180123</v>
      </c>
      <c r="AK135" s="11">
        <f t="shared" si="137"/>
        <v>18067.283282674718</v>
      </c>
      <c r="AL135" s="11">
        <f t="shared" si="138"/>
        <v>17679.150227823829</v>
      </c>
      <c r="AM135" s="11">
        <f t="shared" si="139"/>
        <v>17299.355298075145</v>
      </c>
      <c r="AN135" s="11">
        <f t="shared" si="140"/>
        <v>16927.719368436985</v>
      </c>
      <c r="AO135" s="11">
        <f t="shared" si="141"/>
        <v>16564.067161996496</v>
      </c>
      <c r="AP135" s="11">
        <f t="shared" si="142"/>
        <v>16208.227167252735</v>
      </c>
      <c r="AQ135" s="11">
        <f t="shared" si="143"/>
        <v>15860.031557225655</v>
      </c>
      <c r="AR135" s="15">
        <f t="shared" si="144"/>
        <v>15519.316110302847</v>
      </c>
    </row>
    <row r="136" spans="1:44">
      <c r="A136" s="36"/>
      <c r="B136" s="38"/>
      <c r="C136" s="106"/>
      <c r="D136" s="25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5"/>
    </row>
    <row r="137" spans="1:44">
      <c r="A137" s="35" t="s">
        <v>12</v>
      </c>
      <c r="B137" s="35" t="s">
        <v>2</v>
      </c>
      <c r="C137" s="106">
        <f>F116</f>
        <v>530356.05913766089</v>
      </c>
      <c r="D137" s="25">
        <f>C86</f>
        <v>579198.35517896002</v>
      </c>
      <c r="E137" s="11">
        <f t="shared" ref="E137:AH137" si="146">D86</f>
        <v>533285.72148895997</v>
      </c>
      <c r="F137" s="11">
        <f t="shared" si="146"/>
        <v>498011.17715927988</v>
      </c>
      <c r="G137" s="11">
        <f t="shared" si="146"/>
        <v>512513.69464657147</v>
      </c>
      <c r="H137" s="11">
        <f t="shared" si="146"/>
        <v>514439.78142091254</v>
      </c>
      <c r="I137" s="11">
        <f t="shared" si="146"/>
        <v>515504.00174235896</v>
      </c>
      <c r="J137" s="11">
        <f t="shared" si="146"/>
        <v>517817.66791936225</v>
      </c>
      <c r="K137" s="11">
        <f t="shared" si="146"/>
        <v>521697.59950182756</v>
      </c>
      <c r="L137" s="11">
        <f t="shared" si="146"/>
        <v>526725.46145116899</v>
      </c>
      <c r="M137" s="11">
        <f t="shared" si="146"/>
        <v>533128.98418493941</v>
      </c>
      <c r="N137" s="11">
        <f t="shared" si="146"/>
        <v>538605.69316362194</v>
      </c>
      <c r="O137" s="11">
        <f t="shared" si="146"/>
        <v>538490.53604260576</v>
      </c>
      <c r="P137" s="11">
        <f t="shared" si="146"/>
        <v>543092.09253580612</v>
      </c>
      <c r="Q137" s="11">
        <f t="shared" si="146"/>
        <v>548398.24721444084</v>
      </c>
      <c r="R137" s="11">
        <f t="shared" si="146"/>
        <v>553978.69386146637</v>
      </c>
      <c r="S137" s="11">
        <f t="shared" si="146"/>
        <v>559955.71651277598</v>
      </c>
      <c r="T137" s="11">
        <f t="shared" si="146"/>
        <v>565799.23999163462</v>
      </c>
      <c r="U137" s="11">
        <f t="shared" si="146"/>
        <v>572097.328929613</v>
      </c>
      <c r="V137" s="11">
        <f t="shared" si="146"/>
        <v>578252.00716079678</v>
      </c>
      <c r="W137" s="11">
        <f t="shared" si="146"/>
        <v>584464.63840170251</v>
      </c>
      <c r="X137" s="11">
        <f t="shared" si="146"/>
        <v>591966.13631701958</v>
      </c>
      <c r="Y137" s="11">
        <f t="shared" si="146"/>
        <v>597502.69220619765</v>
      </c>
      <c r="Z137" s="11">
        <f t="shared" si="146"/>
        <v>604029.66879439075</v>
      </c>
      <c r="AA137" s="11">
        <f t="shared" si="146"/>
        <v>610670.66086919745</v>
      </c>
      <c r="AB137" s="11">
        <f t="shared" si="146"/>
        <v>617417.78812335141</v>
      </c>
      <c r="AC137" s="11">
        <f t="shared" si="146"/>
        <v>624046.89458886697</v>
      </c>
      <c r="AD137" s="11">
        <f t="shared" si="146"/>
        <v>631191.03208157222</v>
      </c>
      <c r="AE137" s="11">
        <f t="shared" si="146"/>
        <v>638784.99714594334</v>
      </c>
      <c r="AF137" s="11">
        <f t="shared" si="146"/>
        <v>646506.67908319109</v>
      </c>
      <c r="AG137" s="11">
        <f t="shared" si="146"/>
        <v>654488.42953997373</v>
      </c>
      <c r="AH137" s="11">
        <f t="shared" si="146"/>
        <v>661023.64919425163</v>
      </c>
      <c r="AI137" s="11">
        <f>G116</f>
        <v>663941.76189738628</v>
      </c>
      <c r="AJ137" s="11">
        <f t="shared" ref="AJ137:AJ140" si="147">H116</f>
        <v>666872.75671413157</v>
      </c>
      <c r="AK137" s="11">
        <f t="shared" ref="AK137:AK140" si="148">I116</f>
        <v>669816.6905130418</v>
      </c>
      <c r="AL137" s="11">
        <f t="shared" ref="AL137:AL140" si="149">J116</f>
        <v>672773.62041371979</v>
      </c>
      <c r="AM137" s="11">
        <f t="shared" ref="AM137:AM140" si="150">K116</f>
        <v>675743.60378792475</v>
      </c>
      <c r="AN137" s="11">
        <f t="shared" ref="AN137:AN140" si="151">L116</f>
        <v>678726.69826068555</v>
      </c>
      <c r="AO137" s="11">
        <f t="shared" ref="AO137:AO140" si="152">M116</f>
        <v>681722.96171141893</v>
      </c>
      <c r="AP137" s="11">
        <f t="shared" ref="AP137:AP140" si="153">N116</f>
        <v>684732.45227505243</v>
      </c>
      <c r="AQ137" s="11">
        <f t="shared" ref="AQ137:AQ140" si="154">O116</f>
        <v>687755.22834315221</v>
      </c>
      <c r="AR137" s="15">
        <f t="shared" ref="AR137:AR140" si="155">P116</f>
        <v>690791.34856505622</v>
      </c>
    </row>
    <row r="138" spans="1:44">
      <c r="A138" s="35" t="s">
        <v>12</v>
      </c>
      <c r="B138" s="35" t="s">
        <v>3</v>
      </c>
      <c r="C138" s="106">
        <f>F117</f>
        <v>341032.505291195</v>
      </c>
      <c r="D138" s="25">
        <f>C87</f>
        <v>389934.8727826</v>
      </c>
      <c r="E138" s="11">
        <f t="shared" ref="E138:AH138" si="156">D87</f>
        <v>377700.00680163997</v>
      </c>
      <c r="F138" s="11">
        <f t="shared" si="156"/>
        <v>375465.78815895994</v>
      </c>
      <c r="G138" s="11">
        <f t="shared" si="156"/>
        <v>375000.59481585555</v>
      </c>
      <c r="H138" s="11">
        <f t="shared" si="156"/>
        <v>378537.60493622598</v>
      </c>
      <c r="I138" s="11">
        <f t="shared" si="156"/>
        <v>379458.12993244996</v>
      </c>
      <c r="J138" s="11">
        <f t="shared" si="156"/>
        <v>381877.44871522108</v>
      </c>
      <c r="K138" s="11">
        <f t="shared" si="156"/>
        <v>384713.76310264482</v>
      </c>
      <c r="L138" s="11">
        <f t="shared" si="156"/>
        <v>388106.32660854788</v>
      </c>
      <c r="M138" s="11">
        <f t="shared" si="156"/>
        <v>392390.90555875225</v>
      </c>
      <c r="N138" s="11">
        <f t="shared" si="156"/>
        <v>398947.37898249319</v>
      </c>
      <c r="O138" s="11">
        <f t="shared" si="156"/>
        <v>399810.7497843348</v>
      </c>
      <c r="P138" s="11">
        <f t="shared" si="156"/>
        <v>403398.05554323504</v>
      </c>
      <c r="Q138" s="11">
        <f t="shared" si="156"/>
        <v>407370.04314064537</v>
      </c>
      <c r="R138" s="11">
        <f t="shared" si="156"/>
        <v>411505.42498467036</v>
      </c>
      <c r="S138" s="11">
        <f t="shared" si="156"/>
        <v>416149.49518886232</v>
      </c>
      <c r="T138" s="11">
        <f t="shared" si="156"/>
        <v>420814.66917667777</v>
      </c>
      <c r="U138" s="11">
        <f t="shared" si="156"/>
        <v>425379.92165646306</v>
      </c>
      <c r="V138" s="11">
        <f t="shared" si="156"/>
        <v>429556.67344886839</v>
      </c>
      <c r="W138" s="11">
        <f t="shared" si="156"/>
        <v>433820.02604285738</v>
      </c>
      <c r="X138" s="11">
        <f t="shared" si="156"/>
        <v>438037.03383597318</v>
      </c>
      <c r="Y138" s="11">
        <f t="shared" si="156"/>
        <v>440843.00172643625</v>
      </c>
      <c r="Z138" s="11">
        <f t="shared" si="156"/>
        <v>444686.95352751127</v>
      </c>
      <c r="AA138" s="11">
        <f t="shared" si="156"/>
        <v>448794.12928138254</v>
      </c>
      <c r="AB138" s="11">
        <f t="shared" si="156"/>
        <v>452993.31996505824</v>
      </c>
      <c r="AC138" s="11">
        <f t="shared" si="156"/>
        <v>457096.21529397671</v>
      </c>
      <c r="AD138" s="11">
        <f t="shared" si="156"/>
        <v>461479.71615553094</v>
      </c>
      <c r="AE138" s="11">
        <f t="shared" si="156"/>
        <v>465808.14862363169</v>
      </c>
      <c r="AF138" s="11">
        <f t="shared" si="156"/>
        <v>470064.64884449448</v>
      </c>
      <c r="AG138" s="11">
        <f t="shared" si="156"/>
        <v>474098.39671977068</v>
      </c>
      <c r="AH138" s="11">
        <f t="shared" si="156"/>
        <v>476745.41942757874</v>
      </c>
      <c r="AI138" s="11">
        <f>G117</f>
        <v>479950.38468918309</v>
      </c>
      <c r="AJ138" s="11">
        <f t="shared" si="147"/>
        <v>483176.89562675933</v>
      </c>
      <c r="AK138" s="11">
        <f t="shared" si="148"/>
        <v>486425.09708311089</v>
      </c>
      <c r="AL138" s="11">
        <f t="shared" si="149"/>
        <v>489695.13487476017</v>
      </c>
      <c r="AM138" s="11">
        <f t="shared" si="150"/>
        <v>492987.15579849482</v>
      </c>
      <c r="AN138" s="11">
        <f t="shared" si="151"/>
        <v>496301.30763795745</v>
      </c>
      <c r="AO138" s="11">
        <f t="shared" si="152"/>
        <v>499637.73917027988</v>
      </c>
      <c r="AP138" s="11">
        <f t="shared" si="153"/>
        <v>502996.600172762</v>
      </c>
      <c r="AQ138" s="11">
        <f t="shared" si="154"/>
        <v>506378.04142959544</v>
      </c>
      <c r="AR138" s="15">
        <f t="shared" si="155"/>
        <v>509782.21473863261</v>
      </c>
    </row>
    <row r="139" spans="1:44">
      <c r="A139" s="35" t="s">
        <v>12</v>
      </c>
      <c r="B139" s="35" t="s">
        <v>4</v>
      </c>
      <c r="C139" s="106">
        <f>F118</f>
        <v>193161.72571828315</v>
      </c>
      <c r="D139" s="25">
        <f>C88</f>
        <v>217323.40607684001</v>
      </c>
      <c r="E139" s="11">
        <f t="shared" ref="E139:AH139" si="157">D88</f>
        <v>221971.13320759998</v>
      </c>
      <c r="F139" s="11">
        <f t="shared" si="157"/>
        <v>233650.57088283997</v>
      </c>
      <c r="G139" s="11">
        <f t="shared" si="157"/>
        <v>226041.52203462127</v>
      </c>
      <c r="H139" s="11">
        <f t="shared" si="157"/>
        <v>231088.26676107713</v>
      </c>
      <c r="I139" s="11">
        <f t="shared" si="157"/>
        <v>241617.03755833782</v>
      </c>
      <c r="J139" s="11">
        <f t="shared" si="157"/>
        <v>247441.95619127573</v>
      </c>
      <c r="K139" s="11">
        <f t="shared" si="157"/>
        <v>253718.5175013422</v>
      </c>
      <c r="L139" s="11">
        <f t="shared" si="157"/>
        <v>257536.84119389515</v>
      </c>
      <c r="M139" s="11">
        <f t="shared" si="157"/>
        <v>261738.59273874731</v>
      </c>
      <c r="N139" s="11">
        <f t="shared" si="157"/>
        <v>266129.84107742773</v>
      </c>
      <c r="O139" s="11">
        <f t="shared" si="157"/>
        <v>266415.51523331477</v>
      </c>
      <c r="P139" s="11">
        <f t="shared" si="157"/>
        <v>269346.65258456802</v>
      </c>
      <c r="Q139" s="11">
        <f t="shared" si="157"/>
        <v>270248.84609622782</v>
      </c>
      <c r="R139" s="11">
        <f t="shared" si="157"/>
        <v>270645.20418578869</v>
      </c>
      <c r="S139" s="11">
        <f t="shared" si="157"/>
        <v>270313.18929288123</v>
      </c>
      <c r="T139" s="11">
        <f t="shared" si="157"/>
        <v>270258.83051081205</v>
      </c>
      <c r="U139" s="11">
        <f t="shared" si="157"/>
        <v>267812.13923976966</v>
      </c>
      <c r="V139" s="11">
        <f t="shared" si="157"/>
        <v>266424.30202859623</v>
      </c>
      <c r="W139" s="11">
        <f t="shared" si="157"/>
        <v>265173.90337453008</v>
      </c>
      <c r="X139" s="11">
        <f t="shared" si="157"/>
        <v>264710.17085072643</v>
      </c>
      <c r="Y139" s="11">
        <f t="shared" si="157"/>
        <v>263347.42160014913</v>
      </c>
      <c r="Z139" s="11">
        <f t="shared" si="157"/>
        <v>262317.4988845117</v>
      </c>
      <c r="AA139" s="11">
        <f t="shared" si="157"/>
        <v>261284.49439769067</v>
      </c>
      <c r="AB139" s="11">
        <f t="shared" si="157"/>
        <v>260567.17859834549</v>
      </c>
      <c r="AC139" s="11">
        <f t="shared" si="157"/>
        <v>259696.73140418908</v>
      </c>
      <c r="AD139" s="11">
        <f t="shared" si="157"/>
        <v>258865.75730720977</v>
      </c>
      <c r="AE139" s="11">
        <f t="shared" si="157"/>
        <v>258730.87971525438</v>
      </c>
      <c r="AF139" s="11">
        <f t="shared" si="157"/>
        <v>258912.18492404406</v>
      </c>
      <c r="AG139" s="11">
        <f t="shared" si="157"/>
        <v>259396.19287485562</v>
      </c>
      <c r="AH139" s="11">
        <f t="shared" si="157"/>
        <v>259349.03863875114</v>
      </c>
      <c r="AI139" s="11">
        <f>G118</f>
        <v>260881.87898888858</v>
      </c>
      <c r="AJ139" s="11">
        <f t="shared" si="147"/>
        <v>262423.77894283773</v>
      </c>
      <c r="AK139" s="11">
        <f t="shared" si="148"/>
        <v>263974.79204591474</v>
      </c>
      <c r="AL139" s="11">
        <f t="shared" si="149"/>
        <v>265534.97215990676</v>
      </c>
      <c r="AM139" s="11">
        <f t="shared" si="150"/>
        <v>267104.37346494215</v>
      </c>
      <c r="AN139" s="11">
        <f t="shared" si="151"/>
        <v>268683.05046137219</v>
      </c>
      <c r="AO139" s="11">
        <f t="shared" si="152"/>
        <v>270271.05797166366</v>
      </c>
      <c r="AP139" s="11">
        <f t="shared" si="153"/>
        <v>271868.45114230254</v>
      </c>
      <c r="AQ139" s="11">
        <f t="shared" si="154"/>
        <v>273475.28544570925</v>
      </c>
      <c r="AR139" s="15">
        <f t="shared" si="155"/>
        <v>275091.61668216484</v>
      </c>
    </row>
    <row r="140" spans="1:44">
      <c r="A140" s="35" t="s">
        <v>12</v>
      </c>
      <c r="B140" s="35" t="s">
        <v>5</v>
      </c>
      <c r="C140" s="106">
        <f>F119</f>
        <v>51974.962481160219</v>
      </c>
      <c r="D140" s="25">
        <f>C103</f>
        <v>57158.111324127196</v>
      </c>
      <c r="E140" s="11">
        <f t="shared" ref="E140:AH140" si="158">D103</f>
        <v>54108.862438251199</v>
      </c>
      <c r="F140" s="11">
        <f t="shared" si="158"/>
        <v>50495.609531338006</v>
      </c>
      <c r="G140" s="11">
        <f t="shared" si="158"/>
        <v>52539.056036551417</v>
      </c>
      <c r="H140" s="11">
        <f t="shared" si="158"/>
        <v>53034.924453894113</v>
      </c>
      <c r="I140" s="11">
        <f t="shared" si="158"/>
        <v>53625.328920009546</v>
      </c>
      <c r="J140" s="11">
        <f t="shared" si="158"/>
        <v>54123.464965602347</v>
      </c>
      <c r="K140" s="11">
        <f t="shared" si="158"/>
        <v>54736.483031428761</v>
      </c>
      <c r="L140" s="11">
        <f t="shared" si="158"/>
        <v>55313.923623677991</v>
      </c>
      <c r="M140" s="11">
        <f t="shared" si="158"/>
        <v>56016.446860581273</v>
      </c>
      <c r="N140" s="11">
        <f t="shared" si="158"/>
        <v>56791.373521792091</v>
      </c>
      <c r="O140" s="11">
        <f t="shared" si="158"/>
        <v>56840.1537359742</v>
      </c>
      <c r="P140" s="11">
        <f t="shared" si="158"/>
        <v>57364.810224903653</v>
      </c>
      <c r="Q140" s="11">
        <f t="shared" si="158"/>
        <v>57845.13211528297</v>
      </c>
      <c r="R140" s="11">
        <f t="shared" si="158"/>
        <v>58322.238634709734</v>
      </c>
      <c r="S140" s="11">
        <f t="shared" si="158"/>
        <v>58807.69112668177</v>
      </c>
      <c r="T140" s="11">
        <f t="shared" si="158"/>
        <v>59300.940841069343</v>
      </c>
      <c r="U140" s="11">
        <f t="shared" si="158"/>
        <v>59698.049678482836</v>
      </c>
      <c r="V140" s="11">
        <f t="shared" si="158"/>
        <v>60120.020377291279</v>
      </c>
      <c r="W140" s="11">
        <f t="shared" si="158"/>
        <v>60555.295854084769</v>
      </c>
      <c r="X140" s="11">
        <f t="shared" si="158"/>
        <v>61086.311141258346</v>
      </c>
      <c r="Y140" s="11">
        <f t="shared" si="158"/>
        <v>61415.626260733108</v>
      </c>
      <c r="Z140" s="11">
        <f t="shared" si="158"/>
        <v>61856.347431111499</v>
      </c>
      <c r="AA140" s="11">
        <f t="shared" si="158"/>
        <v>62314.721861878344</v>
      </c>
      <c r="AB140" s="11">
        <f t="shared" si="158"/>
        <v>62797.339895930294</v>
      </c>
      <c r="AC140" s="11">
        <f t="shared" si="158"/>
        <v>63262.621262523811</v>
      </c>
      <c r="AD140" s="11">
        <f t="shared" si="158"/>
        <v>63767.304222295621</v>
      </c>
      <c r="AE140" s="11">
        <f t="shared" si="158"/>
        <v>64323.455215620488</v>
      </c>
      <c r="AF140" s="11">
        <f t="shared" si="158"/>
        <v>64897.156130787407</v>
      </c>
      <c r="AG140" s="11">
        <f t="shared" si="158"/>
        <v>65486.899594244423</v>
      </c>
      <c r="AH140" s="11">
        <f t="shared" si="158"/>
        <v>65917.905298668484</v>
      </c>
      <c r="AI140" s="11">
        <f>G119</f>
        <v>66231.956206091316</v>
      </c>
      <c r="AJ140" s="11">
        <f t="shared" si="147"/>
        <v>66547.503337825372</v>
      </c>
      <c r="AK140" s="11">
        <f t="shared" si="148"/>
        <v>66864.553822292</v>
      </c>
      <c r="AL140" s="11">
        <f t="shared" si="149"/>
        <v>67183.114821874275</v>
      </c>
      <c r="AM140" s="11">
        <f t="shared" si="150"/>
        <v>67503.19353307884</v>
      </c>
      <c r="AN140" s="11">
        <f t="shared" si="151"/>
        <v>67824.797186698444</v>
      </c>
      <c r="AO140" s="11">
        <f t="shared" si="152"/>
        <v>68147.933047975312</v>
      </c>
      <c r="AP140" s="11">
        <f t="shared" si="153"/>
        <v>68472.608416765273</v>
      </c>
      <c r="AQ140" s="11">
        <f t="shared" si="154"/>
        <v>68798.830627702671</v>
      </c>
      <c r="AR140" s="15">
        <f t="shared" si="155"/>
        <v>69126.60705036603</v>
      </c>
    </row>
    <row r="141" spans="1:44">
      <c r="A141" s="36"/>
      <c r="B141" s="38"/>
      <c r="C141" s="106"/>
      <c r="D141" s="25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5"/>
    </row>
    <row r="142" spans="1:44">
      <c r="A142" s="35" t="s">
        <v>10</v>
      </c>
      <c r="B142" s="35" t="s">
        <v>8</v>
      </c>
      <c r="C142" s="106">
        <f>F121</f>
        <v>1143638.7791725963</v>
      </c>
      <c r="D142" s="25">
        <f>C90</f>
        <v>938733.12396355881</v>
      </c>
      <c r="E142" s="11">
        <f t="shared" ref="E142:AH142" si="159">D90</f>
        <v>927832.40682211798</v>
      </c>
      <c r="F142" s="11">
        <f t="shared" si="159"/>
        <v>888997.96036464581</v>
      </c>
      <c r="G142" s="11">
        <f t="shared" si="159"/>
        <v>882399.7490547694</v>
      </c>
      <c r="H142" s="11">
        <f t="shared" si="159"/>
        <v>862857.51376769086</v>
      </c>
      <c r="I142" s="11">
        <f t="shared" si="159"/>
        <v>856692.56759666582</v>
      </c>
      <c r="J142" s="11">
        <f t="shared" si="159"/>
        <v>851485.12259844458</v>
      </c>
      <c r="K142" s="11">
        <f t="shared" si="159"/>
        <v>846183.36910314881</v>
      </c>
      <c r="L142" s="11">
        <f t="shared" si="159"/>
        <v>840567.59700108378</v>
      </c>
      <c r="M142" s="11">
        <f t="shared" si="159"/>
        <v>834048.42670836882</v>
      </c>
      <c r="N142" s="11">
        <f t="shared" si="159"/>
        <v>833634.29054571828</v>
      </c>
      <c r="O142" s="11">
        <f t="shared" si="159"/>
        <v>817085.88164000143</v>
      </c>
      <c r="P142" s="11">
        <f t="shared" si="159"/>
        <v>805135.58293982467</v>
      </c>
      <c r="Q142" s="11">
        <f t="shared" si="159"/>
        <v>794204.43456483376</v>
      </c>
      <c r="R142" s="11">
        <f t="shared" si="159"/>
        <v>781608.95896276017</v>
      </c>
      <c r="S142" s="11">
        <f t="shared" si="159"/>
        <v>769648.78727442934</v>
      </c>
      <c r="T142" s="11">
        <f t="shared" si="159"/>
        <v>758748.23190158524</v>
      </c>
      <c r="U142" s="11">
        <f t="shared" si="159"/>
        <v>747814.52199992677</v>
      </c>
      <c r="V142" s="11">
        <f t="shared" si="159"/>
        <v>738925.77424195001</v>
      </c>
      <c r="W142" s="11">
        <f t="shared" si="159"/>
        <v>731174.67778436642</v>
      </c>
      <c r="X142" s="11">
        <f t="shared" si="159"/>
        <v>725749.17569058784</v>
      </c>
      <c r="Y142" s="11">
        <f t="shared" si="159"/>
        <v>718777.89862415777</v>
      </c>
      <c r="Z142" s="11">
        <f t="shared" si="159"/>
        <v>713904.12383982423</v>
      </c>
      <c r="AA142" s="11">
        <f t="shared" si="159"/>
        <v>709556.367571985</v>
      </c>
      <c r="AB142" s="11">
        <f t="shared" si="159"/>
        <v>706182.69003277854</v>
      </c>
      <c r="AC142" s="11">
        <f t="shared" si="159"/>
        <v>703518.52129930782</v>
      </c>
      <c r="AD142" s="11">
        <f t="shared" si="159"/>
        <v>701523.41160622751</v>
      </c>
      <c r="AE142" s="11">
        <f t="shared" si="159"/>
        <v>700331.00694062107</v>
      </c>
      <c r="AF142" s="11">
        <f t="shared" si="159"/>
        <v>699897.4808956245</v>
      </c>
      <c r="AG142" s="11">
        <f t="shared" si="159"/>
        <v>700116.58728294552</v>
      </c>
      <c r="AH142" s="11">
        <f t="shared" si="159"/>
        <v>698107.08649345103</v>
      </c>
      <c r="AI142" s="11">
        <f>G121</f>
        <v>691249.30875866045</v>
      </c>
      <c r="AJ142" s="11">
        <f t="shared" ref="AJ142:AJ143" si="160">H121</f>
        <v>684458.89764479327</v>
      </c>
      <c r="AK142" s="11">
        <f t="shared" ref="AK142:AK143" si="161">I121</f>
        <v>677735.19138330151</v>
      </c>
      <c r="AL142" s="11">
        <f t="shared" ref="AL142:AL143" si="162">J121</f>
        <v>671077.53470644716</v>
      </c>
      <c r="AM142" s="11">
        <f t="shared" ref="AM142:AM143" si="163">K121</f>
        <v>664485.27878344245</v>
      </c>
      <c r="AN142" s="11">
        <f t="shared" ref="AN142:AN143" si="164">L121</f>
        <v>657957.78115721687</v>
      </c>
      <c r="AO142" s="11">
        <f t="shared" ref="AO142:AO143" si="165">M121</f>
        <v>651494.40568180615</v>
      </c>
      <c r="AP142" s="11">
        <f t="shared" ref="AP142:AP143" si="166">N121</f>
        <v>645094.52246035531</v>
      </c>
      <c r="AQ142" s="11">
        <f t="shared" ref="AQ142:AQ143" si="167">O121</f>
        <v>638757.50778373156</v>
      </c>
      <c r="AR142" s="15">
        <f t="shared" ref="AR142:AR143" si="168">P121</f>
        <v>632482.74406973983</v>
      </c>
    </row>
    <row r="143" spans="1:44">
      <c r="A143" s="35" t="s">
        <v>11</v>
      </c>
      <c r="B143" s="35" t="s">
        <v>8</v>
      </c>
      <c r="C143" s="106">
        <f>F122</f>
        <v>80667.836311089006</v>
      </c>
      <c r="D143" s="25">
        <f>C91</f>
        <v>97625.884281728926</v>
      </c>
      <c r="E143" s="11">
        <f t="shared" ref="E143:AH143" si="169">D91</f>
        <v>96885.901697293768</v>
      </c>
      <c r="F143" s="11">
        <f t="shared" si="169"/>
        <v>96027.168736836989</v>
      </c>
      <c r="G143" s="11">
        <f t="shared" si="169"/>
        <v>101745.65890107618</v>
      </c>
      <c r="H143" s="11">
        <f t="shared" si="169"/>
        <v>108590.24407882313</v>
      </c>
      <c r="I143" s="11">
        <f t="shared" si="169"/>
        <v>112446.31468610589</v>
      </c>
      <c r="J143" s="11">
        <f t="shared" si="169"/>
        <v>114572.47796123315</v>
      </c>
      <c r="K143" s="11">
        <f t="shared" si="169"/>
        <v>116482.79882147923</v>
      </c>
      <c r="L143" s="11">
        <f t="shared" si="169"/>
        <v>118148.90411714972</v>
      </c>
      <c r="M143" s="11">
        <f t="shared" si="169"/>
        <v>119647.0880218555</v>
      </c>
      <c r="N143" s="11">
        <f t="shared" si="169"/>
        <v>121522.32517159152</v>
      </c>
      <c r="O143" s="11">
        <f t="shared" si="169"/>
        <v>121589.46518081053</v>
      </c>
      <c r="P143" s="11">
        <f t="shared" si="169"/>
        <v>122695.42461480136</v>
      </c>
      <c r="Q143" s="11">
        <f t="shared" si="169"/>
        <v>123364.44356291601</v>
      </c>
      <c r="R143" s="11">
        <f t="shared" si="169"/>
        <v>123869.7789392246</v>
      </c>
      <c r="S143" s="11">
        <f t="shared" si="169"/>
        <v>124441.84846480002</v>
      </c>
      <c r="T143" s="11">
        <f t="shared" si="169"/>
        <v>124809.91823501502</v>
      </c>
      <c r="U143" s="11">
        <f t="shared" si="169"/>
        <v>124971.12077324203</v>
      </c>
      <c r="V143" s="11">
        <f t="shared" si="169"/>
        <v>125039.27581237946</v>
      </c>
      <c r="W143" s="11">
        <f t="shared" si="169"/>
        <v>125249.37856084574</v>
      </c>
      <c r="X143" s="11">
        <f t="shared" si="169"/>
        <v>126080.18296173285</v>
      </c>
      <c r="Y143" s="11">
        <f t="shared" si="169"/>
        <v>126187.6490659305</v>
      </c>
      <c r="Z143" s="11">
        <f t="shared" si="169"/>
        <v>126367.296620589</v>
      </c>
      <c r="AA143" s="11">
        <f t="shared" si="169"/>
        <v>126709.14682649703</v>
      </c>
      <c r="AB143" s="11">
        <f t="shared" si="169"/>
        <v>127208.36534789068</v>
      </c>
      <c r="AC143" s="11">
        <f t="shared" si="169"/>
        <v>127626.77251716655</v>
      </c>
      <c r="AD143" s="11">
        <f t="shared" si="169"/>
        <v>127992.33540058715</v>
      </c>
      <c r="AE143" s="11">
        <f t="shared" si="169"/>
        <v>128453.20833658922</v>
      </c>
      <c r="AF143" s="11">
        <f t="shared" si="169"/>
        <v>129039.00669640373</v>
      </c>
      <c r="AG143" s="11">
        <f t="shared" si="169"/>
        <v>129703.24442411389</v>
      </c>
      <c r="AH143" s="11">
        <f t="shared" si="169"/>
        <v>129975.60246468142</v>
      </c>
      <c r="AI143" s="11">
        <f>G122</f>
        <v>131221.52111435376</v>
      </c>
      <c r="AJ143" s="11">
        <f t="shared" si="160"/>
        <v>132479.382876827</v>
      </c>
      <c r="AK143" s="11">
        <f t="shared" si="161"/>
        <v>133749.30223625581</v>
      </c>
      <c r="AL143" s="11">
        <f t="shared" si="162"/>
        <v>135031.39477421573</v>
      </c>
      <c r="AM143" s="11">
        <f t="shared" si="163"/>
        <v>136325.77718022288</v>
      </c>
      <c r="AN143" s="11">
        <f t="shared" si="164"/>
        <v>137632.56726235439</v>
      </c>
      <c r="AO143" s="11">
        <f t="shared" si="165"/>
        <v>138951.88395797074</v>
      </c>
      <c r="AP143" s="11">
        <f t="shared" si="166"/>
        <v>140283.84734454082</v>
      </c>
      <c r="AQ143" s="11">
        <f t="shared" si="167"/>
        <v>141628.57865057068</v>
      </c>
      <c r="AR143" s="15">
        <f t="shared" si="168"/>
        <v>142986.20026663729</v>
      </c>
    </row>
    <row r="144" spans="1:44">
      <c r="A144" s="181" t="s">
        <v>44</v>
      </c>
      <c r="B144" s="182"/>
      <c r="C144" s="171">
        <f>F123</f>
        <v>141446794.53516087</v>
      </c>
      <c r="D144" s="159">
        <f>C92</f>
        <v>173617233.30052999</v>
      </c>
      <c r="E144" s="160">
        <f t="shared" ref="E144" si="170">D92</f>
        <v>171612796.61543882</v>
      </c>
      <c r="F144" s="160">
        <f t="shared" ref="F144" si="171">E92</f>
        <v>164438955.09749919</v>
      </c>
      <c r="G144" s="160">
        <f t="shared" ref="G144" si="172">F92</f>
        <v>168855774.09891766</v>
      </c>
      <c r="H144" s="160">
        <f t="shared" ref="H144" si="173">G92</f>
        <v>169093830.5674727</v>
      </c>
      <c r="I144" s="160">
        <f t="shared" ref="I144" si="174">H92</f>
        <v>171198554.22934955</v>
      </c>
      <c r="J144" s="160">
        <f t="shared" ref="J144" si="175">I92</f>
        <v>173634686.65181944</v>
      </c>
      <c r="K144" s="160">
        <f t="shared" ref="K144" si="176">J92</f>
        <v>176143167.57027778</v>
      </c>
      <c r="L144" s="160">
        <f t="shared" ref="L144" si="177">K92</f>
        <v>178566916.16659883</v>
      </c>
      <c r="M144" s="160">
        <f t="shared" ref="M144" si="178">L92</f>
        <v>181041026.61907333</v>
      </c>
      <c r="N144" s="160">
        <f t="shared" ref="N144" si="179">M92</f>
        <v>184856144.61745518</v>
      </c>
      <c r="O144" s="160">
        <f t="shared" ref="O144" si="180">N92</f>
        <v>186079256.13973162</v>
      </c>
      <c r="P144" s="160">
        <f t="shared" ref="P144" si="181">O92</f>
        <v>188703174.45532742</v>
      </c>
      <c r="Q144" s="160">
        <f t="shared" ref="Q144" si="182">P92</f>
        <v>191461818.21794266</v>
      </c>
      <c r="R144" s="160">
        <f t="shared" ref="R144" si="183">Q92</f>
        <v>194311429.09987053</v>
      </c>
      <c r="S144" s="160">
        <f t="shared" ref="S144" si="184">R92</f>
        <v>197303058.01309857</v>
      </c>
      <c r="T144" s="160">
        <f t="shared" ref="T144" si="185">S92</f>
        <v>200259624.28597051</v>
      </c>
      <c r="U144" s="160">
        <f t="shared" ref="U144" si="186">T92</f>
        <v>203254969.42478031</v>
      </c>
      <c r="V144" s="160">
        <f t="shared" ref="V144" si="187">U92</f>
        <v>206242217.83633831</v>
      </c>
      <c r="W144" s="160">
        <f t="shared" ref="W144" si="188">V92</f>
        <v>209130436.83229634</v>
      </c>
      <c r="X144" s="160">
        <f t="shared" ref="X144" si="189">W92</f>
        <v>212374649.9766697</v>
      </c>
      <c r="Y144" s="160">
        <f t="shared" ref="Y144" si="190">X92</f>
        <v>214834938.13288867</v>
      </c>
      <c r="Z144" s="160">
        <f t="shared" ref="Z144" si="191">Y92</f>
        <v>217584331.71966189</v>
      </c>
      <c r="AA144" s="160">
        <f t="shared" ref="AA144" si="192">Z92</f>
        <v>220145542.46583784</v>
      </c>
      <c r="AB144" s="160">
        <f t="shared" ref="AB144" si="193">AA92</f>
        <v>222664694.66495624</v>
      </c>
      <c r="AC144" s="160">
        <f t="shared" ref="AC144" si="194">AB92</f>
        <v>225096669.928929</v>
      </c>
      <c r="AD144" s="160">
        <f t="shared" ref="AD144" si="195">AC92</f>
        <v>227447528.07786024</v>
      </c>
      <c r="AE144" s="160">
        <f t="shared" ref="AE144" si="196">AD92</f>
        <v>229780648.51271975</v>
      </c>
      <c r="AF144" s="160">
        <f t="shared" ref="AF144" si="197">AE92</f>
        <v>232121486.71624285</v>
      </c>
      <c r="AG144" s="160">
        <f t="shared" ref="AG144" si="198">AF92</f>
        <v>234442374.00969428</v>
      </c>
      <c r="AH144" s="160">
        <f t="shared" ref="AH144" si="199">AG92</f>
        <v>236098057.0314123</v>
      </c>
      <c r="AI144" s="160">
        <f>G123</f>
        <v>238529665.4899404</v>
      </c>
      <c r="AJ144" s="160">
        <f t="shared" ref="AJ144" si="200">H123</f>
        <v>240986317.44001576</v>
      </c>
      <c r="AK144" s="160">
        <f t="shared" ref="AK144" si="201">I123</f>
        <v>243468270.80822462</v>
      </c>
      <c r="AL144" s="160">
        <f t="shared" ref="AL144" si="202">J123</f>
        <v>245975786.17757696</v>
      </c>
      <c r="AM144" s="160">
        <f t="shared" ref="AM144" si="203">K123</f>
        <v>248509126.81486529</v>
      </c>
      <c r="AN144" s="160">
        <f t="shared" ref="AN144" si="204">L123</f>
        <v>251068558.6983054</v>
      </c>
      <c r="AO144" s="160">
        <f t="shared" ref="AO144" si="205">M123</f>
        <v>253654350.54546165</v>
      </c>
      <c r="AP144" s="160">
        <f t="shared" ref="AP144" si="206">N123</f>
        <v>256266773.84145996</v>
      </c>
      <c r="AQ144" s="160">
        <f t="shared" ref="AQ144" si="207">O123</f>
        <v>258906102.86749128</v>
      </c>
      <c r="AR144" s="161">
        <f t="shared" ref="AR144" si="208">P123</f>
        <v>261572614.72960871</v>
      </c>
    </row>
    <row r="145" spans="1:44">
      <c r="A145" s="35"/>
      <c r="B145" s="35"/>
      <c r="C145" s="106"/>
      <c r="D145" s="25"/>
      <c r="AI145" s="11"/>
      <c r="AJ145" s="11"/>
      <c r="AK145" s="11"/>
      <c r="AL145" s="11"/>
      <c r="AM145" s="11"/>
      <c r="AN145" s="11"/>
      <c r="AO145" s="11"/>
      <c r="AP145" s="11"/>
      <c r="AQ145" s="11"/>
      <c r="AR145" s="15"/>
    </row>
    <row r="146" spans="1:44">
      <c r="A146" s="37" t="s">
        <v>12</v>
      </c>
      <c r="B146" s="37" t="s">
        <v>9</v>
      </c>
      <c r="C146" s="107">
        <f t="shared" ref="C146" si="209">F125</f>
        <v>5297.5680098308794</v>
      </c>
      <c r="D146" s="52">
        <f>C104</f>
        <v>6670.2843607818195</v>
      </c>
      <c r="E146" s="17">
        <f t="shared" ref="E146:AH146" si="210">D104</f>
        <v>7559.794082582107</v>
      </c>
      <c r="F146" s="17">
        <f t="shared" si="210"/>
        <v>8792.5848741928803</v>
      </c>
      <c r="G146" s="17">
        <f t="shared" si="210"/>
        <v>7511.4698422229976</v>
      </c>
      <c r="H146" s="17">
        <f t="shared" si="210"/>
        <v>7582.3637817713061</v>
      </c>
      <c r="I146" s="17">
        <f t="shared" si="210"/>
        <v>7666.7734700392975</v>
      </c>
      <c r="J146" s="17">
        <f t="shared" si="210"/>
        <v>7737.9916107152812</v>
      </c>
      <c r="K146" s="17">
        <f t="shared" si="210"/>
        <v>7825.6343485480575</v>
      </c>
      <c r="L146" s="17">
        <f t="shared" si="210"/>
        <v>7908.1906013923781</v>
      </c>
      <c r="M146" s="17">
        <f t="shared" si="210"/>
        <v>8008.6298270950383</v>
      </c>
      <c r="N146" s="17">
        <f t="shared" si="210"/>
        <v>8119.4205166264619</v>
      </c>
      <c r="O146" s="17">
        <f t="shared" si="210"/>
        <v>8126.3945876389134</v>
      </c>
      <c r="P146" s="17">
        <f t="shared" si="210"/>
        <v>8201.4043364128247</v>
      </c>
      <c r="Q146" s="17">
        <f t="shared" si="210"/>
        <v>8270.0756005412422</v>
      </c>
      <c r="R146" s="17">
        <f t="shared" si="210"/>
        <v>8338.2871654713199</v>
      </c>
      <c r="S146" s="17">
        <f t="shared" si="210"/>
        <v>8407.691947901043</v>
      </c>
      <c r="T146" s="17">
        <f t="shared" si="210"/>
        <v>8478.2114934317015</v>
      </c>
      <c r="U146" s="17">
        <f t="shared" si="210"/>
        <v>8534.9858491459818</v>
      </c>
      <c r="V146" s="17">
        <f t="shared" si="210"/>
        <v>8595.3146867291362</v>
      </c>
      <c r="W146" s="17">
        <f t="shared" si="210"/>
        <v>8657.5456985447836</v>
      </c>
      <c r="X146" s="17">
        <f t="shared" si="210"/>
        <v>8733.4645599835712</v>
      </c>
      <c r="Y146" s="17">
        <f t="shared" si="210"/>
        <v>8780.5464981668883</v>
      </c>
      <c r="Z146" s="17">
        <f t="shared" si="210"/>
        <v>8843.5560767520728</v>
      </c>
      <c r="AA146" s="17">
        <f t="shared" si="210"/>
        <v>8909.0895288711199</v>
      </c>
      <c r="AB146" s="17">
        <f t="shared" si="210"/>
        <v>8978.0890709560063</v>
      </c>
      <c r="AC146" s="17">
        <f t="shared" si="210"/>
        <v>9044.6100025632295</v>
      </c>
      <c r="AD146" s="17">
        <f t="shared" si="210"/>
        <v>9116.7641506996642</v>
      </c>
      <c r="AE146" s="17">
        <f t="shared" si="210"/>
        <v>9196.2766453888689</v>
      </c>
      <c r="AF146" s="17">
        <f t="shared" si="210"/>
        <v>9278.2982393766633</v>
      </c>
      <c r="AG146" s="17">
        <f t="shared" si="210"/>
        <v>9362.613424585239</v>
      </c>
      <c r="AH146" s="17">
        <f t="shared" si="210"/>
        <v>9424.233990214645</v>
      </c>
      <c r="AI146" s="17">
        <f t="shared" ref="AI146" si="211">G125</f>
        <v>9533.435900709319</v>
      </c>
      <c r="AJ146" s="17">
        <f t="shared" ref="AJ146" si="212">H125</f>
        <v>9643.9031721095125</v>
      </c>
      <c r="AK146" s="17">
        <f t="shared" ref="AK146" si="213">I125</f>
        <v>9755.6504665966295</v>
      </c>
      <c r="AL146" s="17">
        <f t="shared" ref="AL146" si="214">J125</f>
        <v>9868.6926162479194</v>
      </c>
      <c r="AM146" s="17">
        <f t="shared" ref="AM146" si="215">K125</f>
        <v>9983.0446250051227</v>
      </c>
      <c r="AN146" s="17">
        <f t="shared" ref="AN146" si="216">L125</f>
        <v>10098.721670665926</v>
      </c>
      <c r="AO146" s="17">
        <f t="shared" ref="AO146" si="217">M125</f>
        <v>10215.739106898489</v>
      </c>
      <c r="AP146" s="17">
        <f t="shared" ref="AP146" si="218">N125</f>
        <v>10334.112465279319</v>
      </c>
      <c r="AQ146" s="17">
        <f t="shared" ref="AQ146" si="219">O125</f>
        <v>10453.857457354758</v>
      </c>
      <c r="AR146" s="18">
        <f t="shared" ref="AR146" si="220">P125</f>
        <v>10574.989976726354</v>
      </c>
    </row>
    <row r="147" spans="1:44">
      <c r="C147" s="11"/>
    </row>
    <row r="148" spans="1:44">
      <c r="C148" s="11"/>
    </row>
  </sheetData>
  <mergeCells count="41">
    <mergeCell ref="M42:N42"/>
    <mergeCell ref="M43:N43"/>
    <mergeCell ref="M44:N44"/>
    <mergeCell ref="M45:N45"/>
    <mergeCell ref="G45:H45"/>
    <mergeCell ref="G42:H42"/>
    <mergeCell ref="G43:H43"/>
    <mergeCell ref="G44:H44"/>
    <mergeCell ref="M39:N40"/>
    <mergeCell ref="F94:G95"/>
    <mergeCell ref="M52:N52"/>
    <mergeCell ref="M53:N53"/>
    <mergeCell ref="F96:G96"/>
    <mergeCell ref="M46:N46"/>
    <mergeCell ref="M47:N47"/>
    <mergeCell ref="M48:N48"/>
    <mergeCell ref="M49:N49"/>
    <mergeCell ref="M50:N50"/>
    <mergeCell ref="M51:N51"/>
    <mergeCell ref="G51:H51"/>
    <mergeCell ref="G52:H52"/>
    <mergeCell ref="G53:H53"/>
    <mergeCell ref="G40:H40"/>
    <mergeCell ref="M41:N41"/>
    <mergeCell ref="A16:B16"/>
    <mergeCell ref="A37:B37"/>
    <mergeCell ref="A54:B54"/>
    <mergeCell ref="G54:I54"/>
    <mergeCell ref="F98:G98"/>
    <mergeCell ref="F97:G97"/>
    <mergeCell ref="G46:H46"/>
    <mergeCell ref="G47:H47"/>
    <mergeCell ref="G48:H48"/>
    <mergeCell ref="G49:H49"/>
    <mergeCell ref="G50:H50"/>
    <mergeCell ref="G41:H41"/>
    <mergeCell ref="M54:N54"/>
    <mergeCell ref="A75:B75"/>
    <mergeCell ref="A92:B92"/>
    <mergeCell ref="A123:B123"/>
    <mergeCell ref="A144:B1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50:AT85"/>
  <sheetViews>
    <sheetView topLeftCell="AI46" workbookViewId="0">
      <selection activeCell="AT53" sqref="AT53:AT54"/>
    </sheetView>
  </sheetViews>
  <sheetFormatPr defaultRowHeight="15"/>
  <cols>
    <col min="1" max="1" width="0.5703125" customWidth="1"/>
    <col min="2" max="2" width="22" bestFit="1" customWidth="1"/>
    <col min="3" max="3" width="15.42578125" bestFit="1" customWidth="1"/>
    <col min="4" max="45" width="12.5703125" bestFit="1" customWidth="1"/>
  </cols>
  <sheetData>
    <row r="50" spans="2:46">
      <c r="B50" t="s">
        <v>28</v>
      </c>
    </row>
    <row r="52" spans="2:46">
      <c r="C52" s="72" t="s">
        <v>14</v>
      </c>
      <c r="D52" s="105">
        <v>1990</v>
      </c>
      <c r="E52" s="19">
        <v>2010</v>
      </c>
      <c r="F52" s="20">
        <v>2011</v>
      </c>
      <c r="G52" s="20">
        <v>2012</v>
      </c>
      <c r="H52" s="20">
        <v>2013</v>
      </c>
      <c r="I52" s="20">
        <v>2014</v>
      </c>
      <c r="J52" s="20">
        <v>2015</v>
      </c>
      <c r="K52" s="20">
        <v>2016</v>
      </c>
      <c r="L52" s="20">
        <v>2017</v>
      </c>
      <c r="M52" s="20">
        <v>2018</v>
      </c>
      <c r="N52" s="20">
        <v>2019</v>
      </c>
      <c r="O52" s="20">
        <v>2020</v>
      </c>
      <c r="P52" s="20">
        <v>2021</v>
      </c>
      <c r="Q52" s="20">
        <v>2022</v>
      </c>
      <c r="R52" s="20">
        <v>2023</v>
      </c>
      <c r="S52" s="20">
        <v>2024</v>
      </c>
      <c r="T52" s="20">
        <v>2025</v>
      </c>
      <c r="U52" s="20">
        <v>2026</v>
      </c>
      <c r="V52" s="20">
        <v>2027</v>
      </c>
      <c r="W52" s="20">
        <v>2028</v>
      </c>
      <c r="X52" s="20">
        <v>2029</v>
      </c>
      <c r="Y52" s="20">
        <v>2030</v>
      </c>
      <c r="Z52" s="20">
        <v>2031</v>
      </c>
      <c r="AA52" s="20">
        <v>2032</v>
      </c>
      <c r="AB52" s="20">
        <v>2033</v>
      </c>
      <c r="AC52" s="20">
        <v>2034</v>
      </c>
      <c r="AD52" s="20">
        <v>2035</v>
      </c>
      <c r="AE52" s="20">
        <v>2036</v>
      </c>
      <c r="AF52" s="20">
        <v>2037</v>
      </c>
      <c r="AG52" s="20">
        <v>2038</v>
      </c>
      <c r="AH52" s="20">
        <v>2039</v>
      </c>
      <c r="AI52" s="20">
        <v>2040</v>
      </c>
      <c r="AJ52" s="20">
        <v>2041</v>
      </c>
      <c r="AK52" s="20">
        <v>2042</v>
      </c>
      <c r="AL52" s="20">
        <v>2043</v>
      </c>
      <c r="AM52" s="20">
        <v>2044</v>
      </c>
      <c r="AN52" s="20">
        <v>2045</v>
      </c>
      <c r="AO52" s="20">
        <v>2046</v>
      </c>
      <c r="AP52" s="20">
        <v>2047</v>
      </c>
      <c r="AQ52" s="20">
        <v>2048</v>
      </c>
      <c r="AR52" s="20">
        <v>2049</v>
      </c>
      <c r="AS52" s="21">
        <v>2050</v>
      </c>
      <c r="AT52" s="176">
        <v>20.5</v>
      </c>
    </row>
    <row r="53" spans="2:46">
      <c r="C53" s="70" t="s">
        <v>2</v>
      </c>
      <c r="D53" s="49">
        <f t="shared" ref="D53" si="0">SUM(D67,D72:D73,D75)</f>
        <v>985125.127341707</v>
      </c>
      <c r="E53" s="49">
        <f t="shared" ref="E53:AS53" si="1">SUM(E67,E72:E73,E75)</f>
        <v>955485.58369880752</v>
      </c>
      <c r="F53" s="50">
        <f t="shared" si="1"/>
        <v>865485.39175524737</v>
      </c>
      <c r="G53" s="50">
        <f t="shared" si="1"/>
        <v>804809.7788473824</v>
      </c>
      <c r="H53" s="50">
        <f t="shared" si="1"/>
        <v>863935.51842108392</v>
      </c>
      <c r="I53" s="50">
        <f t="shared" si="1"/>
        <v>854064.98098381353</v>
      </c>
      <c r="J53" s="50">
        <f t="shared" si="1"/>
        <v>853256.76266312948</v>
      </c>
      <c r="K53" s="50">
        <f t="shared" si="1"/>
        <v>852994.09377466911</v>
      </c>
      <c r="L53" s="50">
        <f t="shared" si="1"/>
        <v>853875.6664859578</v>
      </c>
      <c r="M53" s="50">
        <f t="shared" si="1"/>
        <v>855747.54529776052</v>
      </c>
      <c r="N53" s="50">
        <f t="shared" si="1"/>
        <v>859730.79668526852</v>
      </c>
      <c r="O53" s="50">
        <f t="shared" si="1"/>
        <v>865675.60884919891</v>
      </c>
      <c r="P53" s="50">
        <f t="shared" si="1"/>
        <v>861406.15038929414</v>
      </c>
      <c r="Q53" s="50">
        <f t="shared" si="1"/>
        <v>863969.70729919721</v>
      </c>
      <c r="R53" s="50">
        <f t="shared" si="1"/>
        <v>867176.42000347504</v>
      </c>
      <c r="S53" s="50">
        <f t="shared" si="1"/>
        <v>870878.18385978614</v>
      </c>
      <c r="T53" s="50">
        <f t="shared" si="1"/>
        <v>875252.18760446075</v>
      </c>
      <c r="U53" s="50">
        <f t="shared" si="1"/>
        <v>879470.58383118617</v>
      </c>
      <c r="V53" s="50">
        <f t="shared" si="1"/>
        <v>884177.76951779914</v>
      </c>
      <c r="W53" s="50">
        <f t="shared" si="1"/>
        <v>888590.66438314121</v>
      </c>
      <c r="X53" s="50">
        <f t="shared" si="1"/>
        <v>893013.84446965088</v>
      </c>
      <c r="Y53" s="50">
        <f t="shared" si="1"/>
        <v>899253.48572919471</v>
      </c>
      <c r="Z53" s="50">
        <f t="shared" si="1"/>
        <v>902405.07628367073</v>
      </c>
      <c r="AA53" s="50">
        <f t="shared" si="1"/>
        <v>906952.4694871119</v>
      </c>
      <c r="AB53" s="50">
        <f t="shared" si="1"/>
        <v>911581.17413229775</v>
      </c>
      <c r="AC53" s="50">
        <f t="shared" si="1"/>
        <v>916264.64963260363</v>
      </c>
      <c r="AD53" s="50">
        <f t="shared" si="1"/>
        <v>920808.51826009364</v>
      </c>
      <c r="AE53" s="50">
        <f t="shared" si="1"/>
        <v>925853.4592967463</v>
      </c>
      <c r="AF53" s="50">
        <f t="shared" si="1"/>
        <v>931409.80810237234</v>
      </c>
      <c r="AG53" s="50">
        <f t="shared" si="1"/>
        <v>937156.65020200924</v>
      </c>
      <c r="AH53" s="50">
        <f t="shared" si="1"/>
        <v>943529.79889775394</v>
      </c>
      <c r="AI53" s="50">
        <f t="shared" si="1"/>
        <v>947740.99769922078</v>
      </c>
      <c r="AJ53" s="50">
        <f t="shared" si="1"/>
        <v>948132.13114990655</v>
      </c>
      <c r="AK53" s="50">
        <f t="shared" si="1"/>
        <v>948561.76783041726</v>
      </c>
      <c r="AL53" s="50">
        <f t="shared" si="1"/>
        <v>949029.64097180869</v>
      </c>
      <c r="AM53" s="50">
        <f t="shared" si="1"/>
        <v>949535.48921285057</v>
      </c>
      <c r="AN53" s="50">
        <f t="shared" si="1"/>
        <v>950079.05650458508</v>
      </c>
      <c r="AO53" s="50">
        <f t="shared" si="1"/>
        <v>950660.09201685153</v>
      </c>
      <c r="AP53" s="50">
        <f t="shared" si="1"/>
        <v>951278.35004673735</v>
      </c>
      <c r="AQ53" s="50">
        <f t="shared" si="1"/>
        <v>951933.589928912</v>
      </c>
      <c r="AR53" s="50">
        <f t="shared" si="1"/>
        <v>952625.57594780717</v>
      </c>
      <c r="AS53" s="51">
        <f t="shared" si="1"/>
        <v>953354.07725160406</v>
      </c>
      <c r="AT53" s="174">
        <f>AS53/SUM($AS$53:$AS$58)</f>
        <v>0.29357227724022456</v>
      </c>
    </row>
    <row r="54" spans="2:46">
      <c r="C54" s="70" t="s">
        <v>3</v>
      </c>
      <c r="D54" s="25">
        <f t="shared" ref="D54" si="2">SUM(D68,D76)</f>
        <v>552203.50485654187</v>
      </c>
      <c r="E54" s="25">
        <f t="shared" ref="E54:AS54" si="3">SUM(E68,E76)</f>
        <v>608675.11525736633</v>
      </c>
      <c r="F54" s="11">
        <f t="shared" si="3"/>
        <v>575502.04264550819</v>
      </c>
      <c r="G54" s="11">
        <f t="shared" si="3"/>
        <v>556306.94621719979</v>
      </c>
      <c r="H54" s="11">
        <f t="shared" si="3"/>
        <v>585904.53612285247</v>
      </c>
      <c r="I54" s="11">
        <f t="shared" si="3"/>
        <v>588691.85595395637</v>
      </c>
      <c r="J54" s="11">
        <f t="shared" si="3"/>
        <v>593877.76804074366</v>
      </c>
      <c r="K54" s="11">
        <f t="shared" si="3"/>
        <v>596714.12104038568</v>
      </c>
      <c r="L54" s="11">
        <f t="shared" si="3"/>
        <v>599258.07567149622</v>
      </c>
      <c r="M54" s="11">
        <f t="shared" si="3"/>
        <v>602050.89222590264</v>
      </c>
      <c r="N54" s="11">
        <f t="shared" si="3"/>
        <v>606401.09497005958</v>
      </c>
      <c r="O54" s="11">
        <f t="shared" si="3"/>
        <v>614651.99796768837</v>
      </c>
      <c r="P54" s="11">
        <f t="shared" si="3"/>
        <v>614383.9289207625</v>
      </c>
      <c r="Q54" s="11">
        <f t="shared" si="3"/>
        <v>618186.90124295652</v>
      </c>
      <c r="R54" s="11">
        <f t="shared" si="3"/>
        <v>622293.66978874267</v>
      </c>
      <c r="S54" s="11">
        <f t="shared" si="3"/>
        <v>626796.25244163792</v>
      </c>
      <c r="T54" s="11">
        <f t="shared" si="3"/>
        <v>632178.92072117759</v>
      </c>
      <c r="U54" s="11">
        <f t="shared" si="3"/>
        <v>637540.95528347488</v>
      </c>
      <c r="V54" s="11">
        <f t="shared" si="3"/>
        <v>643004.02836384124</v>
      </c>
      <c r="W54" s="11">
        <f t="shared" si="3"/>
        <v>648049.42526557972</v>
      </c>
      <c r="X54" s="11">
        <f t="shared" si="3"/>
        <v>653236.53200714197</v>
      </c>
      <c r="Y54" s="11">
        <f t="shared" si="3"/>
        <v>658799.91197505814</v>
      </c>
      <c r="Z54" s="11">
        <f t="shared" si="3"/>
        <v>662252.66872532293</v>
      </c>
      <c r="AA54" s="11">
        <f t="shared" si="3"/>
        <v>667254.44117122772</v>
      </c>
      <c r="AB54" s="11">
        <f t="shared" si="3"/>
        <v>672599.34590195911</v>
      </c>
      <c r="AC54" s="11">
        <f t="shared" si="3"/>
        <v>677842.95693591982</v>
      </c>
      <c r="AD54" s="11">
        <f t="shared" si="3"/>
        <v>682807.93304103182</v>
      </c>
      <c r="AE54" s="11">
        <f t="shared" si="3"/>
        <v>687927.38493847265</v>
      </c>
      <c r="AF54" s="11">
        <f t="shared" si="3"/>
        <v>693032.35226126597</v>
      </c>
      <c r="AG54" s="11">
        <f t="shared" si="3"/>
        <v>698144.81010747026</v>
      </c>
      <c r="AH54" s="11">
        <f t="shared" si="3"/>
        <v>703666.3240779324</v>
      </c>
      <c r="AI54" s="11">
        <f t="shared" si="3"/>
        <v>707351.2637331225</v>
      </c>
      <c r="AJ54" s="11">
        <f t="shared" si="3"/>
        <v>710962.64541699225</v>
      </c>
      <c r="AK54" s="11">
        <f t="shared" si="3"/>
        <v>714596.28903928935</v>
      </c>
      <c r="AL54" s="11">
        <f t="shared" si="3"/>
        <v>718252.34070514783</v>
      </c>
      <c r="AM54" s="11">
        <f t="shared" si="3"/>
        <v>721930.94749564561</v>
      </c>
      <c r="AN54" s="11">
        <f t="shared" si="3"/>
        <v>725632.25747435412</v>
      </c>
      <c r="AO54" s="11">
        <f t="shared" si="3"/>
        <v>729356.41969393264</v>
      </c>
      <c r="AP54" s="11">
        <f t="shared" si="3"/>
        <v>733103.58420276607</v>
      </c>
      <c r="AQ54" s="11">
        <f t="shared" si="3"/>
        <v>736873.90205164766</v>
      </c>
      <c r="AR54" s="11">
        <f t="shared" si="3"/>
        <v>740667.5253005072</v>
      </c>
      <c r="AS54" s="15">
        <f t="shared" si="3"/>
        <v>744484.60702518304</v>
      </c>
      <c r="AT54" s="174">
        <f t="shared" ref="AT54:AT58" si="4">AS54/SUM($AS$53:$AS$58)</f>
        <v>0.22925379632796755</v>
      </c>
    </row>
    <row r="55" spans="2:46">
      <c r="C55" s="70" t="s">
        <v>4</v>
      </c>
      <c r="D55" s="25">
        <f t="shared" ref="D55" si="5">SUM(D69,D77)</f>
        <v>430144.89760066592</v>
      </c>
      <c r="E55" s="25">
        <f t="shared" ref="E55:AS55" si="6">SUM(E69,E77)</f>
        <v>492087.18428196176</v>
      </c>
      <c r="F55" s="11">
        <f t="shared" si="6"/>
        <v>510205.14673304744</v>
      </c>
      <c r="G55" s="11">
        <f t="shared" si="6"/>
        <v>554044.36640307331</v>
      </c>
      <c r="H55" s="11">
        <f t="shared" si="6"/>
        <v>523779.2043875524</v>
      </c>
      <c r="I55" s="11">
        <f t="shared" si="6"/>
        <v>529303.21948332421</v>
      </c>
      <c r="J55" s="11">
        <f t="shared" si="6"/>
        <v>552318.35048141237</v>
      </c>
      <c r="K55" s="11">
        <f t="shared" si="6"/>
        <v>566214.86255583446</v>
      </c>
      <c r="L55" s="11">
        <f t="shared" si="6"/>
        <v>580471.38144115417</v>
      </c>
      <c r="M55" s="11">
        <f t="shared" si="6"/>
        <v>587504.21658286941</v>
      </c>
      <c r="N55" s="11">
        <f t="shared" si="6"/>
        <v>595280.44076851173</v>
      </c>
      <c r="O55" s="11">
        <f t="shared" si="6"/>
        <v>604479.50527523854</v>
      </c>
      <c r="P55" s="11">
        <f t="shared" si="6"/>
        <v>604255.49232753308</v>
      </c>
      <c r="Q55" s="11">
        <f t="shared" si="6"/>
        <v>609765.08985130989</v>
      </c>
      <c r="R55" s="11">
        <f t="shared" si="6"/>
        <v>611230.5127602811</v>
      </c>
      <c r="S55" s="11">
        <f t="shared" si="6"/>
        <v>612295.78597289289</v>
      </c>
      <c r="T55" s="11">
        <f t="shared" si="6"/>
        <v>611830.67059017578</v>
      </c>
      <c r="U55" s="11">
        <f t="shared" si="6"/>
        <v>611441.25399148231</v>
      </c>
      <c r="V55" s="11">
        <f t="shared" si="6"/>
        <v>608314.94233493507</v>
      </c>
      <c r="W55" s="11">
        <f t="shared" si="6"/>
        <v>606355.40999255981</v>
      </c>
      <c r="X55" s="11">
        <f t="shared" si="6"/>
        <v>604924.50412896089</v>
      </c>
      <c r="Y55" s="11">
        <f t="shared" si="6"/>
        <v>605237.51753264642</v>
      </c>
      <c r="Z55" s="11">
        <f t="shared" si="6"/>
        <v>603642.88259557541</v>
      </c>
      <c r="AA55" s="11">
        <f t="shared" si="6"/>
        <v>602975.50159501983</v>
      </c>
      <c r="AB55" s="11">
        <f t="shared" si="6"/>
        <v>602114.4950568924</v>
      </c>
      <c r="AC55" s="11">
        <f t="shared" si="6"/>
        <v>601632.87387356767</v>
      </c>
      <c r="AD55" s="11">
        <f t="shared" si="6"/>
        <v>601291.59240532259</v>
      </c>
      <c r="AE55" s="11">
        <f t="shared" si="6"/>
        <v>600878.78355346713</v>
      </c>
      <c r="AF55" s="11">
        <f t="shared" si="6"/>
        <v>600887.61739460123</v>
      </c>
      <c r="AG55" s="11">
        <f t="shared" si="6"/>
        <v>601422.8814271352</v>
      </c>
      <c r="AH55" s="11">
        <f t="shared" si="6"/>
        <v>602802.51304926921</v>
      </c>
      <c r="AI55" s="11">
        <f t="shared" si="6"/>
        <v>602371.40380324563</v>
      </c>
      <c r="AJ55" s="11">
        <f t="shared" si="6"/>
        <v>606450.68757234886</v>
      </c>
      <c r="AK55" s="11">
        <f t="shared" si="6"/>
        <v>610557.9345933767</v>
      </c>
      <c r="AL55" s="11">
        <f t="shared" si="6"/>
        <v>614693.33874380821</v>
      </c>
      <c r="AM55" s="11">
        <f t="shared" si="6"/>
        <v>618857.09525935585</v>
      </c>
      <c r="AN55" s="11">
        <f t="shared" si="6"/>
        <v>623049.40074356948</v>
      </c>
      <c r="AO55" s="11">
        <f t="shared" si="6"/>
        <v>627270.45317750936</v>
      </c>
      <c r="AP55" s="11">
        <f t="shared" si="6"/>
        <v>631520.45192948752</v>
      </c>
      <c r="AQ55" s="11">
        <f t="shared" si="6"/>
        <v>635799.59776487784</v>
      </c>
      <c r="AR55" s="11">
        <f t="shared" si="6"/>
        <v>640108.09285599808</v>
      </c>
      <c r="AS55" s="15">
        <f t="shared" si="6"/>
        <v>644446.14079206064</v>
      </c>
      <c r="AT55" s="174">
        <f t="shared" si="4"/>
        <v>0.19844832641447782</v>
      </c>
    </row>
    <row r="56" spans="2:46">
      <c r="C56" s="70" t="s">
        <v>5</v>
      </c>
      <c r="D56" s="25">
        <f t="shared" ref="D56" si="7">SUM(D70,D78)</f>
        <v>99136.137395984464</v>
      </c>
      <c r="E56" s="25">
        <f t="shared" ref="E56:AS56" si="8">SUM(E70,E78)</f>
        <v>105237.5841897272</v>
      </c>
      <c r="F56" s="11">
        <f t="shared" si="8"/>
        <v>104556.96167825119</v>
      </c>
      <c r="G56" s="11">
        <f t="shared" si="8"/>
        <v>92580.192731338</v>
      </c>
      <c r="H56" s="11">
        <f t="shared" si="8"/>
        <v>100917.1488216224</v>
      </c>
      <c r="I56" s="11">
        <f t="shared" si="8"/>
        <v>100833.50945253926</v>
      </c>
      <c r="J56" s="11">
        <f t="shared" si="8"/>
        <v>102348.54175133174</v>
      </c>
      <c r="K56" s="11">
        <f t="shared" si="8"/>
        <v>103246.88703702978</v>
      </c>
      <c r="L56" s="11">
        <f t="shared" si="8"/>
        <v>104189.9043181852</v>
      </c>
      <c r="M56" s="11">
        <f t="shared" si="8"/>
        <v>104787.22589731746</v>
      </c>
      <c r="N56" s="11">
        <f t="shared" si="8"/>
        <v>105610.01184796118</v>
      </c>
      <c r="O56" s="11">
        <f t="shared" si="8"/>
        <v>106827.25170039924</v>
      </c>
      <c r="P56" s="11">
        <f t="shared" si="8"/>
        <v>106592.3160737471</v>
      </c>
      <c r="Q56" s="11">
        <f t="shared" si="8"/>
        <v>107205.25809102118</v>
      </c>
      <c r="R56" s="11">
        <f t="shared" si="8"/>
        <v>107645.77678817161</v>
      </c>
      <c r="S56" s="11">
        <f t="shared" si="8"/>
        <v>108114.86234172105</v>
      </c>
      <c r="T56" s="11">
        <f t="shared" si="8"/>
        <v>108582.27094836853</v>
      </c>
      <c r="U56" s="11">
        <f t="shared" si="8"/>
        <v>109040.51139813193</v>
      </c>
      <c r="V56" s="11">
        <f t="shared" si="8"/>
        <v>109394.10413702537</v>
      </c>
      <c r="W56" s="11">
        <f t="shared" si="8"/>
        <v>109766.53161852175</v>
      </c>
      <c r="X56" s="11">
        <f t="shared" si="8"/>
        <v>110174.10815188424</v>
      </c>
      <c r="Y56" s="11">
        <f t="shared" si="8"/>
        <v>110785.38998141637</v>
      </c>
      <c r="Z56" s="11">
        <f t="shared" si="8"/>
        <v>111031.97194337506</v>
      </c>
      <c r="AA56" s="11">
        <f t="shared" si="8"/>
        <v>111475.70973939756</v>
      </c>
      <c r="AB56" s="11">
        <f t="shared" si="8"/>
        <v>111927.75933777352</v>
      </c>
      <c r="AC56" s="11">
        <f t="shared" si="8"/>
        <v>112392.33294467462</v>
      </c>
      <c r="AD56" s="11">
        <f t="shared" si="8"/>
        <v>112843.90625255954</v>
      </c>
      <c r="AE56" s="11">
        <f t="shared" si="8"/>
        <v>113319.03632488531</v>
      </c>
      <c r="AF56" s="11">
        <f t="shared" si="8"/>
        <v>113835.15162214424</v>
      </c>
      <c r="AG56" s="11">
        <f t="shared" si="8"/>
        <v>114388.48742476336</v>
      </c>
      <c r="AH56" s="11">
        <f t="shared" si="8"/>
        <v>115048.31365273171</v>
      </c>
      <c r="AI56" s="11">
        <f t="shared" si="8"/>
        <v>115408.45979347985</v>
      </c>
      <c r="AJ56" s="11">
        <f t="shared" si="8"/>
        <v>115770.25334272021</v>
      </c>
      <c r="AK56" s="11">
        <f t="shared" si="8"/>
        <v>116133.58917273392</v>
      </c>
      <c r="AL56" s="11">
        <f t="shared" si="8"/>
        <v>116498.47445637215</v>
      </c>
      <c r="AM56" s="11">
        <f t="shared" si="8"/>
        <v>116864.91640049065</v>
      </c>
      <c r="AN56" s="11">
        <f t="shared" si="8"/>
        <v>117232.92224611167</v>
      </c>
      <c r="AO56" s="11">
        <f t="shared" si="8"/>
        <v>117602.49926858651</v>
      </c>
      <c r="AP56" s="11">
        <f t="shared" si="8"/>
        <v>117973.65477775893</v>
      </c>
      <c r="AQ56" s="11">
        <f t="shared" si="8"/>
        <v>118346.39611812928</v>
      </c>
      <c r="AR56" s="11">
        <f t="shared" si="8"/>
        <v>118720.73066901957</v>
      </c>
      <c r="AS56" s="15">
        <f t="shared" si="8"/>
        <v>119096.66584473899</v>
      </c>
      <c r="AT56" s="174">
        <f t="shared" si="4"/>
        <v>3.6674180389046289E-2</v>
      </c>
    </row>
    <row r="57" spans="2:46">
      <c r="C57" s="70" t="s">
        <v>8</v>
      </c>
      <c r="D57" s="25">
        <f t="shared" ref="D57" si="9">SUM(D80:D81)</f>
        <v>1224306.6154836854</v>
      </c>
      <c r="E57" s="25">
        <f t="shared" ref="E57:AS57" si="10">SUM(E80:E81)</f>
        <v>1036359.0082452877</v>
      </c>
      <c r="F57" s="11">
        <f t="shared" si="10"/>
        <v>1024718.3085194117</v>
      </c>
      <c r="G57" s="11">
        <f t="shared" si="10"/>
        <v>985025.1291014828</v>
      </c>
      <c r="H57" s="11">
        <f t="shared" si="10"/>
        <v>984145.40795584559</v>
      </c>
      <c r="I57" s="11">
        <f t="shared" si="10"/>
        <v>971447.757846514</v>
      </c>
      <c r="J57" s="11">
        <f t="shared" si="10"/>
        <v>969138.88228277175</v>
      </c>
      <c r="K57" s="11">
        <f t="shared" si="10"/>
        <v>966057.6005596777</v>
      </c>
      <c r="L57" s="11">
        <f t="shared" si="10"/>
        <v>962666.16792462801</v>
      </c>
      <c r="M57" s="11">
        <f t="shared" si="10"/>
        <v>958716.50111823354</v>
      </c>
      <c r="N57" s="11">
        <f t="shared" si="10"/>
        <v>953695.51473022427</v>
      </c>
      <c r="O57" s="11">
        <f t="shared" si="10"/>
        <v>955156.61571730976</v>
      </c>
      <c r="P57" s="11">
        <f t="shared" si="10"/>
        <v>938675.34682081197</v>
      </c>
      <c r="Q57" s="11">
        <f t="shared" si="10"/>
        <v>927831.00755462609</v>
      </c>
      <c r="R57" s="11">
        <f t="shared" si="10"/>
        <v>917568.87812774978</v>
      </c>
      <c r="S57" s="11">
        <f t="shared" si="10"/>
        <v>905478.73790198471</v>
      </c>
      <c r="T57" s="11">
        <f t="shared" si="10"/>
        <v>894090.63573922939</v>
      </c>
      <c r="U57" s="11">
        <f t="shared" si="10"/>
        <v>883558.15013660025</v>
      </c>
      <c r="V57" s="11">
        <f t="shared" si="10"/>
        <v>872785.64277316886</v>
      </c>
      <c r="W57" s="11">
        <f t="shared" si="10"/>
        <v>863965.05005432945</v>
      </c>
      <c r="X57" s="11">
        <f t="shared" si="10"/>
        <v>856424.05634521216</v>
      </c>
      <c r="Y57" s="11">
        <f t="shared" si="10"/>
        <v>851829.35865232069</v>
      </c>
      <c r="Z57" s="11">
        <f t="shared" si="10"/>
        <v>844965.54769008828</v>
      </c>
      <c r="AA57" s="11">
        <f t="shared" si="10"/>
        <v>840271.42046041321</v>
      </c>
      <c r="AB57" s="11">
        <f t="shared" si="10"/>
        <v>836265.51439848205</v>
      </c>
      <c r="AC57" s="11">
        <f t="shared" si="10"/>
        <v>833391.05538066919</v>
      </c>
      <c r="AD57" s="11">
        <f t="shared" si="10"/>
        <v>831145.29381647438</v>
      </c>
      <c r="AE57" s="11">
        <f t="shared" si="10"/>
        <v>829515.74700681469</v>
      </c>
      <c r="AF57" s="11">
        <f t="shared" si="10"/>
        <v>828784.21527721034</v>
      </c>
      <c r="AG57" s="11">
        <f t="shared" si="10"/>
        <v>828936.48759202822</v>
      </c>
      <c r="AH57" s="11">
        <f t="shared" si="10"/>
        <v>829819.83170705941</v>
      </c>
      <c r="AI57" s="11">
        <f t="shared" si="10"/>
        <v>828082.68895813241</v>
      </c>
      <c r="AJ57" s="11">
        <f t="shared" si="10"/>
        <v>822470.82987301424</v>
      </c>
      <c r="AK57" s="11">
        <f t="shared" si="10"/>
        <v>816938.2805216203</v>
      </c>
      <c r="AL57" s="11">
        <f t="shared" si="10"/>
        <v>811484.49361955735</v>
      </c>
      <c r="AM57" s="11">
        <f t="shared" si="10"/>
        <v>806108.92948066292</v>
      </c>
      <c r="AN57" s="11">
        <f t="shared" si="10"/>
        <v>800811.05596366536</v>
      </c>
      <c r="AO57" s="11">
        <f t="shared" si="10"/>
        <v>795590.3484195713</v>
      </c>
      <c r="AP57" s="11">
        <f t="shared" si="10"/>
        <v>790446.28963977692</v>
      </c>
      <c r="AQ57" s="11">
        <f t="shared" si="10"/>
        <v>785378.36980489618</v>
      </c>
      <c r="AR57" s="11">
        <f t="shared" si="10"/>
        <v>780386.08643430227</v>
      </c>
      <c r="AS57" s="15">
        <f t="shared" si="10"/>
        <v>775468.94433637708</v>
      </c>
      <c r="AT57" s="174">
        <f t="shared" si="4"/>
        <v>0.23879499689580849</v>
      </c>
    </row>
    <row r="58" spans="2:46">
      <c r="C58" s="71" t="s">
        <v>9</v>
      </c>
      <c r="D58" s="52">
        <f t="shared" ref="D58" si="11">D84</f>
        <v>5297.5680098308794</v>
      </c>
      <c r="E58" s="52">
        <f t="shared" ref="E58:AS58" si="12">E84</f>
        <v>6670.2843607818195</v>
      </c>
      <c r="F58" s="17">
        <f t="shared" si="12"/>
        <v>7559.794082582107</v>
      </c>
      <c r="G58" s="17">
        <f t="shared" si="12"/>
        <v>8792.5848741928803</v>
      </c>
      <c r="H58" s="17">
        <f t="shared" si="12"/>
        <v>7511.4698422229976</v>
      </c>
      <c r="I58" s="17">
        <f t="shared" si="12"/>
        <v>7582.3637817713061</v>
      </c>
      <c r="J58" s="17">
        <f t="shared" si="12"/>
        <v>7666.7734700392975</v>
      </c>
      <c r="K58" s="17">
        <f t="shared" si="12"/>
        <v>7737.9916107152812</v>
      </c>
      <c r="L58" s="17">
        <f t="shared" si="12"/>
        <v>7825.6343485480575</v>
      </c>
      <c r="M58" s="17">
        <f t="shared" si="12"/>
        <v>7908.1906013923781</v>
      </c>
      <c r="N58" s="17">
        <f t="shared" si="12"/>
        <v>8008.6298270950383</v>
      </c>
      <c r="O58" s="17">
        <f t="shared" si="12"/>
        <v>8119.4205166264619</v>
      </c>
      <c r="P58" s="17">
        <f t="shared" si="12"/>
        <v>8126.3945876389134</v>
      </c>
      <c r="Q58" s="17">
        <f t="shared" si="12"/>
        <v>8201.4043364128247</v>
      </c>
      <c r="R58" s="17">
        <f t="shared" si="12"/>
        <v>8270.0756005412422</v>
      </c>
      <c r="S58" s="17">
        <f t="shared" si="12"/>
        <v>8338.2871654713199</v>
      </c>
      <c r="T58" s="17">
        <f t="shared" si="12"/>
        <v>8407.691947901043</v>
      </c>
      <c r="U58" s="17">
        <f t="shared" si="12"/>
        <v>8478.2114934317015</v>
      </c>
      <c r="V58" s="17">
        <f t="shared" si="12"/>
        <v>8534.9858491459818</v>
      </c>
      <c r="W58" s="17">
        <f t="shared" si="12"/>
        <v>8595.3146867291362</v>
      </c>
      <c r="X58" s="17">
        <f t="shared" si="12"/>
        <v>8657.5456985447836</v>
      </c>
      <c r="Y58" s="17">
        <f t="shared" si="12"/>
        <v>8733.4645599835712</v>
      </c>
      <c r="Z58" s="17">
        <f t="shared" si="12"/>
        <v>8780.5464981668883</v>
      </c>
      <c r="AA58" s="17">
        <f t="shared" si="12"/>
        <v>8843.5560767520728</v>
      </c>
      <c r="AB58" s="17">
        <f t="shared" si="12"/>
        <v>8909.0895288711199</v>
      </c>
      <c r="AC58" s="17">
        <f t="shared" si="12"/>
        <v>8978.0890709560063</v>
      </c>
      <c r="AD58" s="17">
        <f t="shared" si="12"/>
        <v>9044.6100025632295</v>
      </c>
      <c r="AE58" s="17">
        <f t="shared" si="12"/>
        <v>9116.7641506996642</v>
      </c>
      <c r="AF58" s="17">
        <f t="shared" si="12"/>
        <v>9196.2766453888689</v>
      </c>
      <c r="AG58" s="17">
        <f t="shared" si="12"/>
        <v>9278.2982393766633</v>
      </c>
      <c r="AH58" s="17">
        <f t="shared" si="12"/>
        <v>9362.613424585239</v>
      </c>
      <c r="AI58" s="17">
        <f t="shared" si="12"/>
        <v>9424.233990214645</v>
      </c>
      <c r="AJ58" s="17">
        <f t="shared" si="12"/>
        <v>9533.435900709319</v>
      </c>
      <c r="AK58" s="17">
        <f t="shared" si="12"/>
        <v>9643.9031721095125</v>
      </c>
      <c r="AL58" s="17">
        <f t="shared" si="12"/>
        <v>9755.6504665966295</v>
      </c>
      <c r="AM58" s="17">
        <f t="shared" si="12"/>
        <v>9868.6926162479194</v>
      </c>
      <c r="AN58" s="17">
        <f t="shared" si="12"/>
        <v>9983.0446250051227</v>
      </c>
      <c r="AO58" s="17">
        <f t="shared" si="12"/>
        <v>10098.721670665926</v>
      </c>
      <c r="AP58" s="17">
        <f t="shared" si="12"/>
        <v>10215.739106898489</v>
      </c>
      <c r="AQ58" s="17">
        <f t="shared" si="12"/>
        <v>10334.112465279319</v>
      </c>
      <c r="AR58" s="17">
        <f t="shared" si="12"/>
        <v>10453.857457354758</v>
      </c>
      <c r="AS58" s="18">
        <f t="shared" si="12"/>
        <v>10574.989976726354</v>
      </c>
      <c r="AT58" s="175">
        <f t="shared" si="4"/>
        <v>3.2564227324752668E-3</v>
      </c>
    </row>
    <row r="59" spans="2:46">
      <c r="C59" s="29"/>
      <c r="D59" s="29"/>
    </row>
    <row r="60" spans="2:46">
      <c r="C60" s="72" t="s">
        <v>15</v>
      </c>
      <c r="D60" s="72">
        <v>1990</v>
      </c>
      <c r="E60" s="32">
        <v>2010</v>
      </c>
      <c r="F60" s="32">
        <v>2011</v>
      </c>
      <c r="G60" s="32">
        <v>2012</v>
      </c>
      <c r="H60" s="32">
        <v>2013</v>
      </c>
      <c r="I60" s="32">
        <v>2014</v>
      </c>
      <c r="J60" s="32">
        <v>2015</v>
      </c>
      <c r="K60" s="32">
        <v>2016</v>
      </c>
      <c r="L60" s="32">
        <v>2017</v>
      </c>
      <c r="M60" s="32">
        <v>2018</v>
      </c>
      <c r="N60" s="32">
        <v>2019</v>
      </c>
      <c r="O60" s="32">
        <v>2020</v>
      </c>
      <c r="P60" s="32">
        <v>2021</v>
      </c>
      <c r="Q60" s="32">
        <v>2022</v>
      </c>
      <c r="R60" s="32">
        <v>2023</v>
      </c>
      <c r="S60" s="32">
        <v>2024</v>
      </c>
      <c r="T60" s="32">
        <v>2025</v>
      </c>
      <c r="U60" s="32">
        <v>2026</v>
      </c>
      <c r="V60" s="32">
        <v>2027</v>
      </c>
      <c r="W60" s="32">
        <v>2028</v>
      </c>
      <c r="X60" s="32">
        <v>2029</v>
      </c>
      <c r="Y60" s="32">
        <v>2030</v>
      </c>
      <c r="Z60" s="32">
        <v>2031</v>
      </c>
      <c r="AA60" s="32">
        <v>2032</v>
      </c>
      <c r="AB60" s="32">
        <v>2033</v>
      </c>
      <c r="AC60" s="32">
        <v>2034</v>
      </c>
      <c r="AD60" s="32">
        <v>2035</v>
      </c>
      <c r="AE60" s="32">
        <v>2036</v>
      </c>
      <c r="AF60" s="32">
        <v>2037</v>
      </c>
      <c r="AG60" s="32">
        <v>2038</v>
      </c>
      <c r="AH60" s="32">
        <v>2039</v>
      </c>
      <c r="AI60" s="32">
        <v>2040</v>
      </c>
      <c r="AJ60" s="32">
        <v>2041</v>
      </c>
      <c r="AK60" s="32">
        <v>2042</v>
      </c>
      <c r="AL60" s="32">
        <v>2043</v>
      </c>
      <c r="AM60" s="32">
        <v>2044</v>
      </c>
      <c r="AN60" s="32">
        <v>2045</v>
      </c>
      <c r="AO60" s="32">
        <v>2046</v>
      </c>
      <c r="AP60" s="32">
        <v>2047</v>
      </c>
      <c r="AQ60" s="32">
        <v>2048</v>
      </c>
      <c r="AR60" s="32">
        <v>2049</v>
      </c>
      <c r="AS60" s="33">
        <v>2050</v>
      </c>
      <c r="AT60" s="176">
        <v>20.5</v>
      </c>
    </row>
    <row r="61" spans="2:46">
      <c r="C61" s="70" t="s">
        <v>13</v>
      </c>
      <c r="D61" s="110">
        <f t="shared" ref="D61:AS61" si="13">SUM(D67:D70)</f>
        <v>891175.26294622698</v>
      </c>
      <c r="E61" s="11">
        <f t="shared" si="13"/>
        <v>879200.92206533579</v>
      </c>
      <c r="F61" s="11">
        <f t="shared" si="13"/>
        <v>832717.81887560303</v>
      </c>
      <c r="G61" s="11">
        <f t="shared" si="13"/>
        <v>814152.13846657565</v>
      </c>
      <c r="H61" s="11">
        <f t="shared" si="13"/>
        <v>869054.02771214757</v>
      </c>
      <c r="I61" s="11">
        <f t="shared" si="13"/>
        <v>858643.86999631184</v>
      </c>
      <c r="J61" s="11">
        <f t="shared" si="13"/>
        <v>875253.6926632094</v>
      </c>
      <c r="K61" s="11">
        <f t="shared" si="13"/>
        <v>882442.96847005573</v>
      </c>
      <c r="L61" s="11">
        <f t="shared" si="13"/>
        <v>888371.00594969792</v>
      </c>
      <c r="M61" s="11">
        <f t="shared" si="13"/>
        <v>888728.14387579099</v>
      </c>
      <c r="N61" s="11">
        <f t="shared" si="13"/>
        <v>890888.51832924562</v>
      </c>
      <c r="O61" s="11">
        <f t="shared" si="13"/>
        <v>898834.14078389667</v>
      </c>
      <c r="P61" s="11">
        <f t="shared" si="13"/>
        <v>893737.52824693371</v>
      </c>
      <c r="Q61" s="11">
        <f t="shared" si="13"/>
        <v>895323.47117232881</v>
      </c>
      <c r="R61" s="11">
        <f t="shared" si="13"/>
        <v>894608.45486225968</v>
      </c>
      <c r="S61" s="11">
        <f t="shared" si="13"/>
        <v>894464.36789436697</v>
      </c>
      <c r="T61" s="11">
        <f t="shared" si="13"/>
        <v>894140.23127975198</v>
      </c>
      <c r="U61" s="11">
        <f t="shared" si="13"/>
        <v>893511.33210912836</v>
      </c>
      <c r="V61" s="11">
        <f t="shared" si="13"/>
        <v>892729.61793827033</v>
      </c>
      <c r="W61" s="11">
        <f t="shared" si="13"/>
        <v>891839.63385514135</v>
      </c>
      <c r="X61" s="11">
        <f t="shared" si="13"/>
        <v>891342.05577865464</v>
      </c>
      <c r="Y61" s="11">
        <f t="shared" si="13"/>
        <v>892783.94730251317</v>
      </c>
      <c r="Z61" s="11">
        <f t="shared" si="13"/>
        <v>891297.74601541157</v>
      </c>
      <c r="AA61" s="11">
        <f t="shared" si="13"/>
        <v>891351.93605299236</v>
      </c>
      <c r="AB61" s="11">
        <f t="shared" si="13"/>
        <v>891238.31807536096</v>
      </c>
      <c r="AC61" s="11">
        <f t="shared" si="13"/>
        <v>890914.17172749084</v>
      </c>
      <c r="AD61" s="11">
        <f t="shared" si="13"/>
        <v>890667.92300318193</v>
      </c>
      <c r="AE61" s="11">
        <f t="shared" si="13"/>
        <v>890137.04106081999</v>
      </c>
      <c r="AF61" s="11">
        <f t="shared" si="13"/>
        <v>889417.84811799519</v>
      </c>
      <c r="AG61" s="11">
        <f t="shared" si="13"/>
        <v>889052.01345884218</v>
      </c>
      <c r="AH61" s="11">
        <f t="shared" si="13"/>
        <v>890310.96570903482</v>
      </c>
      <c r="AI61" s="11">
        <f t="shared" si="13"/>
        <v>889038.05919971701</v>
      </c>
      <c r="AJ61" s="11">
        <f t="shared" si="13"/>
        <v>889931.04520214314</v>
      </c>
      <c r="AK61" s="11">
        <f t="shared" si="13"/>
        <v>890860.40166544076</v>
      </c>
      <c r="AL61" s="11">
        <f t="shared" si="13"/>
        <v>891826.13783247466</v>
      </c>
      <c r="AM61" s="11">
        <f t="shared" si="13"/>
        <v>892828.26503948122</v>
      </c>
      <c r="AN61" s="11">
        <f t="shared" si="13"/>
        <v>893866.79671548912</v>
      </c>
      <c r="AO61" s="11">
        <f t="shared" si="13"/>
        <v>894941.74838186393</v>
      </c>
      <c r="AP61" s="11">
        <f t="shared" si="13"/>
        <v>896053.13765197387</v>
      </c>
      <c r="AQ61" s="11">
        <f t="shared" si="13"/>
        <v>897200.98423098226</v>
      </c>
      <c r="AR61" s="11">
        <f t="shared" si="13"/>
        <v>898385.30991575937</v>
      </c>
      <c r="AS61" s="15">
        <f t="shared" si="13"/>
        <v>899606.13859491982</v>
      </c>
      <c r="AT61" s="174">
        <f>AS61/SUM($AS$61:$AS$64)</f>
        <v>0.27702133869082513</v>
      </c>
    </row>
    <row r="62" spans="2:46">
      <c r="C62" s="70" t="s">
        <v>12</v>
      </c>
      <c r="D62" s="110">
        <f t="shared" ref="D62:AS62" si="14">SUM(D75:D78,D84)</f>
        <v>1121822.82063813</v>
      </c>
      <c r="E62" s="11">
        <f t="shared" si="14"/>
        <v>1250285.029723309</v>
      </c>
      <c r="F62" s="11">
        <f t="shared" si="14"/>
        <v>1194625.5180190331</v>
      </c>
      <c r="G62" s="11">
        <f t="shared" si="14"/>
        <v>1166415.7306066109</v>
      </c>
      <c r="H62" s="11">
        <f t="shared" si="14"/>
        <v>1173606.3373758227</v>
      </c>
      <c r="I62" s="11">
        <f t="shared" si="14"/>
        <v>1184682.9413538813</v>
      </c>
      <c r="J62" s="11">
        <f t="shared" si="14"/>
        <v>1197871.2716231956</v>
      </c>
      <c r="K62" s="11">
        <f t="shared" si="14"/>
        <v>1208998.5294021766</v>
      </c>
      <c r="L62" s="11">
        <f t="shared" si="14"/>
        <v>1222691.9974857911</v>
      </c>
      <c r="M62" s="11">
        <f t="shared" si="14"/>
        <v>1235590.7434786824</v>
      </c>
      <c r="N62" s="11">
        <f t="shared" si="14"/>
        <v>1251283.559170115</v>
      </c>
      <c r="O62" s="11">
        <f t="shared" si="14"/>
        <v>1268593.7072619612</v>
      </c>
      <c r="P62" s="11">
        <f t="shared" si="14"/>
        <v>1269683.3493838685</v>
      </c>
      <c r="Q62" s="11">
        <f t="shared" si="14"/>
        <v>1281403.0152249257</v>
      </c>
      <c r="R62" s="11">
        <f t="shared" si="14"/>
        <v>1292132.3441671382</v>
      </c>
      <c r="S62" s="11">
        <f t="shared" si="14"/>
        <v>1302789.8488321065</v>
      </c>
      <c r="T62" s="11">
        <f t="shared" si="14"/>
        <v>1313633.7840691025</v>
      </c>
      <c r="U62" s="11">
        <f t="shared" si="14"/>
        <v>1324651.8920136255</v>
      </c>
      <c r="V62" s="11">
        <f t="shared" si="14"/>
        <v>1333522.4253534744</v>
      </c>
      <c r="W62" s="11">
        <f t="shared" si="14"/>
        <v>1342948.3177022818</v>
      </c>
      <c r="X62" s="11">
        <f t="shared" si="14"/>
        <v>1352671.4093717195</v>
      </c>
      <c r="Y62" s="11">
        <f t="shared" si="14"/>
        <v>1364533.1167049611</v>
      </c>
      <c r="Z62" s="11">
        <f t="shared" si="14"/>
        <v>1371889.2882916827</v>
      </c>
      <c r="AA62" s="11">
        <f t="shared" si="14"/>
        <v>1381734.0247142771</v>
      </c>
      <c r="AB62" s="11">
        <f t="shared" si="14"/>
        <v>1391973.0959390204</v>
      </c>
      <c r="AC62" s="11">
        <f t="shared" si="14"/>
        <v>1402753.7156536414</v>
      </c>
      <c r="AD62" s="11">
        <f t="shared" si="14"/>
        <v>1413147.0725521198</v>
      </c>
      <c r="AE62" s="11">
        <f t="shared" si="14"/>
        <v>1424420.5739173081</v>
      </c>
      <c r="AF62" s="11">
        <f t="shared" si="14"/>
        <v>1436843.7573458389</v>
      </c>
      <c r="AG62" s="11">
        <f t="shared" si="14"/>
        <v>1449658.9672218936</v>
      </c>
      <c r="AH62" s="11">
        <f t="shared" si="14"/>
        <v>1462832.5321534295</v>
      </c>
      <c r="AI62" s="11">
        <f t="shared" si="14"/>
        <v>1472460.2465494645</v>
      </c>
      <c r="AJ62" s="11">
        <f t="shared" si="14"/>
        <v>1480539.4176822586</v>
      </c>
      <c r="AK62" s="11">
        <f t="shared" si="14"/>
        <v>1488664.8377936636</v>
      </c>
      <c r="AL62" s="11">
        <f t="shared" si="14"/>
        <v>1496836.7839309562</v>
      </c>
      <c r="AM62" s="11">
        <f t="shared" si="14"/>
        <v>1505055.5348865087</v>
      </c>
      <c r="AN62" s="11">
        <f t="shared" si="14"/>
        <v>1513321.3712094456</v>
      </c>
      <c r="AO62" s="11">
        <f t="shared" si="14"/>
        <v>1521634.5752173797</v>
      </c>
      <c r="AP62" s="11">
        <f t="shared" si="14"/>
        <v>1529995.4310082362</v>
      </c>
      <c r="AQ62" s="11">
        <f t="shared" si="14"/>
        <v>1538404.2244721616</v>
      </c>
      <c r="AR62" s="11">
        <f t="shared" si="14"/>
        <v>1546861.2433035141</v>
      </c>
      <c r="AS62" s="15">
        <f t="shared" si="14"/>
        <v>1555366.7770129459</v>
      </c>
      <c r="AT62" s="174">
        <f t="shared" ref="AT62:AT64" si="15">AS62/SUM($AS$61:$AS$64)</f>
        <v>0.47895380904840074</v>
      </c>
    </row>
    <row r="63" spans="2:46">
      <c r="C63" s="70" t="s">
        <v>29</v>
      </c>
      <c r="D63" s="110">
        <f t="shared" ref="D63:AS63" si="16">SUM(D80:D81)</f>
        <v>1224306.6154836854</v>
      </c>
      <c r="E63" s="11">
        <f t="shared" si="16"/>
        <v>1036359.0082452877</v>
      </c>
      <c r="F63" s="11">
        <f t="shared" si="16"/>
        <v>1024718.3085194117</v>
      </c>
      <c r="G63" s="11">
        <f t="shared" si="16"/>
        <v>985025.1291014828</v>
      </c>
      <c r="H63" s="11">
        <f t="shared" si="16"/>
        <v>984145.40795584559</v>
      </c>
      <c r="I63" s="11">
        <f t="shared" si="16"/>
        <v>971447.757846514</v>
      </c>
      <c r="J63" s="11">
        <f t="shared" si="16"/>
        <v>969138.88228277175</v>
      </c>
      <c r="K63" s="11">
        <f t="shared" si="16"/>
        <v>966057.6005596777</v>
      </c>
      <c r="L63" s="11">
        <f t="shared" si="16"/>
        <v>962666.16792462801</v>
      </c>
      <c r="M63" s="11">
        <f t="shared" si="16"/>
        <v>958716.50111823354</v>
      </c>
      <c r="N63" s="11">
        <f t="shared" si="16"/>
        <v>953695.51473022427</v>
      </c>
      <c r="O63" s="11">
        <f t="shared" si="16"/>
        <v>955156.61571730976</v>
      </c>
      <c r="P63" s="11">
        <f t="shared" si="16"/>
        <v>938675.34682081197</v>
      </c>
      <c r="Q63" s="11">
        <f t="shared" si="16"/>
        <v>927831.00755462609</v>
      </c>
      <c r="R63" s="11">
        <f t="shared" si="16"/>
        <v>917568.87812774978</v>
      </c>
      <c r="S63" s="11">
        <f t="shared" si="16"/>
        <v>905478.73790198471</v>
      </c>
      <c r="T63" s="11">
        <f t="shared" si="16"/>
        <v>894090.63573922939</v>
      </c>
      <c r="U63" s="11">
        <f t="shared" si="16"/>
        <v>883558.15013660025</v>
      </c>
      <c r="V63" s="11">
        <f t="shared" si="16"/>
        <v>872785.64277316886</v>
      </c>
      <c r="W63" s="11">
        <f t="shared" si="16"/>
        <v>863965.05005432945</v>
      </c>
      <c r="X63" s="11">
        <f t="shared" si="16"/>
        <v>856424.05634521216</v>
      </c>
      <c r="Y63" s="11">
        <f t="shared" si="16"/>
        <v>851829.35865232069</v>
      </c>
      <c r="Z63" s="11">
        <f t="shared" si="16"/>
        <v>844965.54769008828</v>
      </c>
      <c r="AA63" s="11">
        <f t="shared" si="16"/>
        <v>840271.42046041321</v>
      </c>
      <c r="AB63" s="11">
        <f t="shared" si="16"/>
        <v>836265.51439848205</v>
      </c>
      <c r="AC63" s="11">
        <f t="shared" si="16"/>
        <v>833391.05538066919</v>
      </c>
      <c r="AD63" s="11">
        <f t="shared" si="16"/>
        <v>831145.29381647438</v>
      </c>
      <c r="AE63" s="11">
        <f t="shared" si="16"/>
        <v>829515.74700681469</v>
      </c>
      <c r="AF63" s="11">
        <f t="shared" si="16"/>
        <v>828784.21527721034</v>
      </c>
      <c r="AG63" s="11">
        <f t="shared" si="16"/>
        <v>828936.48759202822</v>
      </c>
      <c r="AH63" s="11">
        <f t="shared" si="16"/>
        <v>829819.83170705941</v>
      </c>
      <c r="AI63" s="11">
        <f t="shared" si="16"/>
        <v>828082.68895813241</v>
      </c>
      <c r="AJ63" s="11">
        <f t="shared" si="16"/>
        <v>822470.82987301424</v>
      </c>
      <c r="AK63" s="11">
        <f t="shared" si="16"/>
        <v>816938.2805216203</v>
      </c>
      <c r="AL63" s="11">
        <f t="shared" si="16"/>
        <v>811484.49361955735</v>
      </c>
      <c r="AM63" s="11">
        <f t="shared" si="16"/>
        <v>806108.92948066292</v>
      </c>
      <c r="AN63" s="11">
        <f t="shared" si="16"/>
        <v>800811.05596366536</v>
      </c>
      <c r="AO63" s="11">
        <f t="shared" si="16"/>
        <v>795590.3484195713</v>
      </c>
      <c r="AP63" s="11">
        <f t="shared" si="16"/>
        <v>790446.28963977692</v>
      </c>
      <c r="AQ63" s="11">
        <f t="shared" si="16"/>
        <v>785378.36980489618</v>
      </c>
      <c r="AR63" s="11">
        <f t="shared" si="16"/>
        <v>780386.08643430227</v>
      </c>
      <c r="AS63" s="15">
        <f t="shared" si="16"/>
        <v>775468.94433637708</v>
      </c>
      <c r="AT63" s="174">
        <f t="shared" si="15"/>
        <v>0.23879499689580849</v>
      </c>
    </row>
    <row r="64" spans="2:46">
      <c r="C64" s="71" t="s">
        <v>30</v>
      </c>
      <c r="D64" s="111">
        <f t="shared" ref="D64:AS64" si="17">SUM(D72:D73)</f>
        <v>58909.151620372802</v>
      </c>
      <c r="E64" s="17">
        <f t="shared" si="17"/>
        <v>38669.800000000003</v>
      </c>
      <c r="F64" s="17">
        <f t="shared" si="17"/>
        <v>35966</v>
      </c>
      <c r="G64" s="17">
        <f t="shared" si="17"/>
        <v>35966</v>
      </c>
      <c r="H64" s="17">
        <f t="shared" si="17"/>
        <v>39387.51250736379</v>
      </c>
      <c r="I64" s="17">
        <f t="shared" si="17"/>
        <v>37149.118305211894</v>
      </c>
      <c r="J64" s="17">
        <f t="shared" si="17"/>
        <v>36343.232120251661</v>
      </c>
      <c r="K64" s="17">
        <f t="shared" si="17"/>
        <v>35466.458146402067</v>
      </c>
      <c r="L64" s="17">
        <f t="shared" si="17"/>
        <v>34557.658829852073</v>
      </c>
      <c r="M64" s="17">
        <f t="shared" si="17"/>
        <v>33679.183250769071</v>
      </c>
      <c r="N64" s="17">
        <f t="shared" si="17"/>
        <v>32858.896599535248</v>
      </c>
      <c r="O64" s="17">
        <f t="shared" si="17"/>
        <v>32325.936263293646</v>
      </c>
      <c r="P64" s="17">
        <f t="shared" si="17"/>
        <v>31343.404668173738</v>
      </c>
      <c r="Q64" s="17">
        <f t="shared" si="17"/>
        <v>30601.874423643192</v>
      </c>
      <c r="R64" s="17">
        <f t="shared" si="17"/>
        <v>29875.655911813734</v>
      </c>
      <c r="S64" s="17">
        <f t="shared" si="17"/>
        <v>29169.15505503579</v>
      </c>
      <c r="T64" s="17">
        <f t="shared" si="17"/>
        <v>28477.726463229246</v>
      </c>
      <c r="U64" s="17">
        <f t="shared" si="17"/>
        <v>27808.291874953269</v>
      </c>
      <c r="V64" s="17">
        <f t="shared" si="17"/>
        <v>27173.786911002007</v>
      </c>
      <c r="W64" s="17">
        <f t="shared" si="17"/>
        <v>26569.39438910846</v>
      </c>
      <c r="X64" s="17">
        <f t="shared" si="17"/>
        <v>25993.069305808731</v>
      </c>
      <c r="Y64" s="17">
        <f t="shared" si="17"/>
        <v>25492.70577082485</v>
      </c>
      <c r="Z64" s="17">
        <f t="shared" si="17"/>
        <v>24926.111739016495</v>
      </c>
      <c r="AA64" s="17">
        <f t="shared" si="17"/>
        <v>24415.717302239413</v>
      </c>
      <c r="AB64" s="17">
        <f t="shared" si="17"/>
        <v>23920.449943412907</v>
      </c>
      <c r="AC64" s="17">
        <f t="shared" si="17"/>
        <v>23443.015076589418</v>
      </c>
      <c r="AD64" s="17">
        <f t="shared" si="17"/>
        <v>22981.564406268957</v>
      </c>
      <c r="AE64" s="17">
        <f t="shared" si="17"/>
        <v>22537.813286142744</v>
      </c>
      <c r="AF64" s="17">
        <f t="shared" si="17"/>
        <v>22099.600561938794</v>
      </c>
      <c r="AG64" s="17">
        <f t="shared" si="17"/>
        <v>21680.146720018853</v>
      </c>
      <c r="AH64" s="17">
        <f t="shared" si="17"/>
        <v>21266.06523980802</v>
      </c>
      <c r="AI64" s="17">
        <f t="shared" si="17"/>
        <v>20798.05327010186</v>
      </c>
      <c r="AJ64" s="17">
        <f t="shared" si="17"/>
        <v>20378.690498275359</v>
      </c>
      <c r="AK64" s="17">
        <f t="shared" si="17"/>
        <v>19968.244348822373</v>
      </c>
      <c r="AL64" s="17">
        <f t="shared" si="17"/>
        <v>19566.523580302732</v>
      </c>
      <c r="AM64" s="17">
        <f t="shared" si="17"/>
        <v>19173.341058600337</v>
      </c>
      <c r="AN64" s="17">
        <f t="shared" si="17"/>
        <v>18788.513668690484</v>
      </c>
      <c r="AO64" s="17">
        <f t="shared" si="17"/>
        <v>18411.862228302674</v>
      </c>
      <c r="AP64" s="17">
        <f t="shared" si="17"/>
        <v>18043.211403438141</v>
      </c>
      <c r="AQ64" s="17">
        <f t="shared" si="17"/>
        <v>17682.389625702308</v>
      </c>
      <c r="AR64" s="17">
        <f t="shared" si="17"/>
        <v>17329.229011413099</v>
      </c>
      <c r="AS64" s="18">
        <f t="shared" si="17"/>
        <v>16983.565282447064</v>
      </c>
      <c r="AT64" s="175">
        <f t="shared" si="15"/>
        <v>5.2298553649654652E-3</v>
      </c>
    </row>
    <row r="65" spans="2:45">
      <c r="C65" s="29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5"/>
    </row>
    <row r="66" spans="2:45">
      <c r="B66" s="34" t="s">
        <v>0</v>
      </c>
      <c r="C66" s="34" t="s">
        <v>1</v>
      </c>
      <c r="D66" s="34">
        <v>1990</v>
      </c>
      <c r="E66" s="19">
        <v>2010</v>
      </c>
      <c r="F66" s="20">
        <v>2011</v>
      </c>
      <c r="G66" s="20">
        <v>2012</v>
      </c>
      <c r="H66" s="20">
        <v>2013</v>
      </c>
      <c r="I66" s="20">
        <v>2014</v>
      </c>
      <c r="J66" s="20">
        <v>2015</v>
      </c>
      <c r="K66" s="20">
        <v>2016</v>
      </c>
      <c r="L66" s="20">
        <v>2017</v>
      </c>
      <c r="M66" s="20">
        <v>2018</v>
      </c>
      <c r="N66" s="20">
        <v>2019</v>
      </c>
      <c r="O66" s="20">
        <v>2020</v>
      </c>
      <c r="P66" s="20">
        <v>2021</v>
      </c>
      <c r="Q66" s="20">
        <v>2022</v>
      </c>
      <c r="R66" s="20">
        <v>2023</v>
      </c>
      <c r="S66" s="20">
        <v>2024</v>
      </c>
      <c r="T66" s="20">
        <v>2025</v>
      </c>
      <c r="U66" s="20">
        <v>2026</v>
      </c>
      <c r="V66" s="20">
        <v>2027</v>
      </c>
      <c r="W66" s="20">
        <v>2028</v>
      </c>
      <c r="X66" s="20">
        <v>2029</v>
      </c>
      <c r="Y66" s="20">
        <v>2030</v>
      </c>
      <c r="Z66" s="20">
        <v>2031</v>
      </c>
      <c r="AA66" s="20">
        <v>2032</v>
      </c>
      <c r="AB66" s="20">
        <v>2033</v>
      </c>
      <c r="AC66" s="20">
        <v>2034</v>
      </c>
      <c r="AD66" s="20">
        <v>2035</v>
      </c>
      <c r="AE66" s="20">
        <v>2036</v>
      </c>
      <c r="AF66" s="20">
        <v>2037</v>
      </c>
      <c r="AG66" s="20">
        <v>2038</v>
      </c>
      <c r="AH66" s="20">
        <v>2039</v>
      </c>
      <c r="AI66" s="20">
        <v>2040</v>
      </c>
      <c r="AJ66" s="20">
        <v>2041</v>
      </c>
      <c r="AK66" s="20">
        <v>2042</v>
      </c>
      <c r="AL66" s="20">
        <v>2043</v>
      </c>
      <c r="AM66" s="20">
        <v>2044</v>
      </c>
      <c r="AN66" s="20">
        <v>2045</v>
      </c>
      <c r="AO66" s="20">
        <v>2046</v>
      </c>
      <c r="AP66" s="20">
        <v>2047</v>
      </c>
      <c r="AQ66" s="20">
        <v>2048</v>
      </c>
      <c r="AR66" s="20">
        <v>2049</v>
      </c>
      <c r="AS66" s="21">
        <v>2050</v>
      </c>
    </row>
    <row r="67" spans="2:45">
      <c r="B67" s="35" t="s">
        <v>13</v>
      </c>
      <c r="C67" s="5" t="s">
        <v>2</v>
      </c>
      <c r="D67" s="108">
        <f>'Calculations and Methodology'!C129</f>
        <v>395859.91658367327</v>
      </c>
      <c r="E67" s="49">
        <f>'Calculations and Methodology'!D129</f>
        <v>337617.42851984757</v>
      </c>
      <c r="F67" s="50">
        <f>'Calculations and Methodology'!E129</f>
        <v>296233.6702662874</v>
      </c>
      <c r="G67" s="50">
        <f>'Calculations and Methodology'!F129</f>
        <v>270832.60168810259</v>
      </c>
      <c r="H67" s="50">
        <f>'Calculations and Methodology'!G129</f>
        <v>312034.31126714865</v>
      </c>
      <c r="I67" s="50">
        <f>'Calculations and Methodology'!H129</f>
        <v>302476.08125768916</v>
      </c>
      <c r="J67" s="50">
        <f>'Calculations and Methodology'!I129</f>
        <v>301409.52880051889</v>
      </c>
      <c r="K67" s="50">
        <f>'Calculations and Methodology'!J129</f>
        <v>299709.96770890482</v>
      </c>
      <c r="L67" s="50">
        <f>'Calculations and Methodology'!K129</f>
        <v>297620.40815427824</v>
      </c>
      <c r="M67" s="50">
        <f>'Calculations and Methodology'!L129</f>
        <v>295342.90059582255</v>
      </c>
      <c r="N67" s="50">
        <f>'Calculations and Methodology'!M129</f>
        <v>293742.91590079386</v>
      </c>
      <c r="O67" s="50">
        <f>'Calculations and Methodology'!N129</f>
        <v>294743.9794222833</v>
      </c>
      <c r="P67" s="50">
        <f>'Calculations and Methodology'!O129</f>
        <v>291572.20967851469</v>
      </c>
      <c r="Q67" s="50">
        <f>'Calculations and Methodology'!P129</f>
        <v>290275.74033974792</v>
      </c>
      <c r="R67" s="50">
        <f>'Calculations and Methodology'!Q129</f>
        <v>288902.51687722048</v>
      </c>
      <c r="S67" s="50">
        <f>'Calculations and Methodology'!R129</f>
        <v>287730.33494328393</v>
      </c>
      <c r="T67" s="50">
        <f>'Calculations and Methodology'!S129</f>
        <v>286818.74462845549</v>
      </c>
      <c r="U67" s="50">
        <f>'Calculations and Methodology'!T129</f>
        <v>285863.0519645983</v>
      </c>
      <c r="V67" s="50">
        <f>'Calculations and Methodology'!U129</f>
        <v>284906.65367718413</v>
      </c>
      <c r="W67" s="50">
        <f>'Calculations and Methodology'!V129</f>
        <v>283769.26283323596</v>
      </c>
      <c r="X67" s="50">
        <f>'Calculations and Methodology'!W129</f>
        <v>282556.13676213962</v>
      </c>
      <c r="Y67" s="50">
        <f>'Calculations and Methodology'!X129</f>
        <v>281794.64364135021</v>
      </c>
      <c r="Z67" s="50">
        <f>'Calculations and Methodology'!Y129</f>
        <v>279976.27233845659</v>
      </c>
      <c r="AA67" s="50">
        <f>'Calculations and Methodology'!Z129</f>
        <v>278507.08339048177</v>
      </c>
      <c r="AB67" s="50">
        <f>'Calculations and Methodology'!AA129</f>
        <v>276990.06331968744</v>
      </c>
      <c r="AC67" s="50">
        <f>'Calculations and Methodology'!AB129</f>
        <v>275403.84643266274</v>
      </c>
      <c r="AD67" s="50">
        <f>'Calculations and Methodology'!AC129</f>
        <v>273780.05926495761</v>
      </c>
      <c r="AE67" s="50">
        <f>'Calculations and Methodology'!AD129</f>
        <v>272124.6139290313</v>
      </c>
      <c r="AF67" s="50">
        <f>'Calculations and Methodology'!AE129</f>
        <v>270525.21039449016</v>
      </c>
      <c r="AG67" s="50">
        <f>'Calculations and Methodology'!AF129</f>
        <v>268969.82439879928</v>
      </c>
      <c r="AH67" s="50">
        <f>'Calculations and Methodology'!AG129</f>
        <v>267775.30411797226</v>
      </c>
      <c r="AI67" s="50">
        <f>'Calculations and Methodology'!AH129</f>
        <v>265919.29523486731</v>
      </c>
      <c r="AJ67" s="50">
        <f>'Calculations and Methodology'!AI129</f>
        <v>263811.67875424493</v>
      </c>
      <c r="AK67" s="50">
        <f>'Calculations and Methodology'!AJ129</f>
        <v>261720.7667674633</v>
      </c>
      <c r="AL67" s="50">
        <f>'Calculations and Methodology'!AK129</f>
        <v>259646.42687846412</v>
      </c>
      <c r="AM67" s="50">
        <f>'Calculations and Methodology'!AL129</f>
        <v>257588.52774053044</v>
      </c>
      <c r="AN67" s="50">
        <f>'Calculations and Methodology'!AM129</f>
        <v>255546.93904796979</v>
      </c>
      <c r="AO67" s="50">
        <f>'Calculations and Methodology'!AN129</f>
        <v>253521.53152786335</v>
      </c>
      <c r="AP67" s="50">
        <f>'Calculations and Methodology'!AO129</f>
        <v>251512.1769318803</v>
      </c>
      <c r="AQ67" s="50">
        <f>'Calculations and Methodology'!AP129</f>
        <v>249518.74802815725</v>
      </c>
      <c r="AR67" s="50">
        <f>'Calculations and Methodology'!AQ129</f>
        <v>247541.11859324193</v>
      </c>
      <c r="AS67" s="51">
        <f>'Calculations and Methodology'!AR129</f>
        <v>245579.16340410072</v>
      </c>
    </row>
    <row r="68" spans="2:45">
      <c r="B68" s="35" t="s">
        <v>13</v>
      </c>
      <c r="C68" s="5" t="s">
        <v>3</v>
      </c>
      <c r="D68" s="108">
        <f>'Calculations and Methodology'!C130</f>
        <v>211170.99956534684</v>
      </c>
      <c r="E68" s="25">
        <f>'Calculations and Methodology'!D130</f>
        <v>218740.24247476639</v>
      </c>
      <c r="F68" s="11">
        <f>'Calculations and Methodology'!E130</f>
        <v>197802.03584386822</v>
      </c>
      <c r="G68" s="11">
        <f>'Calculations and Methodology'!F130</f>
        <v>180841.15805823979</v>
      </c>
      <c r="H68" s="11">
        <f>'Calculations and Methodology'!G130</f>
        <v>210903.94130699686</v>
      </c>
      <c r="I68" s="11">
        <f>'Calculations and Methodology'!H130</f>
        <v>210154.25101773039</v>
      </c>
      <c r="J68" s="11">
        <f>'Calculations and Methodology'!I130</f>
        <v>214419.63810829373</v>
      </c>
      <c r="K68" s="11">
        <f>'Calculations and Methodology'!J130</f>
        <v>214836.6723251646</v>
      </c>
      <c r="L68" s="11">
        <f>'Calculations and Methodology'!K130</f>
        <v>214544.3125688514</v>
      </c>
      <c r="M68" s="11">
        <f>'Calculations and Methodology'!L130</f>
        <v>213944.56561735479</v>
      </c>
      <c r="N68" s="11">
        <f>'Calculations and Methodology'!M130</f>
        <v>214010.18941130731</v>
      </c>
      <c r="O68" s="11">
        <f>'Calculations and Methodology'!N130</f>
        <v>215704.61898519521</v>
      </c>
      <c r="P68" s="11">
        <f>'Calculations and Methodology'!O130</f>
        <v>214573.17913642773</v>
      </c>
      <c r="Q68" s="11">
        <f>'Calculations and Methodology'!P130</f>
        <v>214788.84569972148</v>
      </c>
      <c r="R68" s="11">
        <f>'Calculations and Methodology'!Q130</f>
        <v>214923.6266480973</v>
      </c>
      <c r="S68" s="11">
        <f>'Calculations and Methodology'!R130</f>
        <v>215290.8274569675</v>
      </c>
      <c r="T68" s="11">
        <f>'Calculations and Methodology'!S130</f>
        <v>216029.4255323153</v>
      </c>
      <c r="U68" s="11">
        <f>'Calculations and Methodology'!T130</f>
        <v>216726.28610679708</v>
      </c>
      <c r="V68" s="11">
        <f>'Calculations and Methodology'!U130</f>
        <v>217624.1067073782</v>
      </c>
      <c r="W68" s="11">
        <f>'Calculations and Methodology'!V130</f>
        <v>218492.7518167113</v>
      </c>
      <c r="X68" s="11">
        <f>'Calculations and Methodology'!W130</f>
        <v>219416.50596428465</v>
      </c>
      <c r="Y68" s="11">
        <f>'Calculations and Methodology'!X130</f>
        <v>220762.87813908496</v>
      </c>
      <c r="Z68" s="11">
        <f>'Calculations and Methodology'!Y130</f>
        <v>221409.66699888671</v>
      </c>
      <c r="AA68" s="11">
        <f>'Calculations and Methodology'!Z130</f>
        <v>222567.48764371651</v>
      </c>
      <c r="AB68" s="11">
        <f>'Calculations and Methodology'!AA130</f>
        <v>223805.21662057663</v>
      </c>
      <c r="AC68" s="11">
        <f>'Calculations and Methodology'!AB130</f>
        <v>224849.63697086161</v>
      </c>
      <c r="AD68" s="11">
        <f>'Calculations and Methodology'!AC130</f>
        <v>225711.71774705511</v>
      </c>
      <c r="AE68" s="11">
        <f>'Calculations and Methodology'!AD130</f>
        <v>226447.66878294165</v>
      </c>
      <c r="AF68" s="11">
        <f>'Calculations and Methodology'!AE130</f>
        <v>227224.20363763435</v>
      </c>
      <c r="AG68" s="11">
        <f>'Calculations and Methodology'!AF130</f>
        <v>228080.16126297577</v>
      </c>
      <c r="AH68" s="11">
        <f>'Calculations and Methodology'!AG130</f>
        <v>229567.92735816166</v>
      </c>
      <c r="AI68" s="11">
        <f>'Calculations and Methodology'!AH130</f>
        <v>230605.84430554381</v>
      </c>
      <c r="AJ68" s="11">
        <f>'Calculations and Methodology'!AI130</f>
        <v>231012.26072780919</v>
      </c>
      <c r="AK68" s="11">
        <f>'Calculations and Methodology'!AJ130</f>
        <v>231419.39341253001</v>
      </c>
      <c r="AL68" s="11">
        <f>'Calculations and Methodology'!AK130</f>
        <v>231827.24362203697</v>
      </c>
      <c r="AM68" s="11">
        <f>'Calculations and Methodology'!AL130</f>
        <v>232235.81262088538</v>
      </c>
      <c r="AN68" s="11">
        <f>'Calculations and Methodology'!AM130</f>
        <v>232645.10167585927</v>
      </c>
      <c r="AO68" s="11">
        <f>'Calculations and Methodology'!AN130</f>
        <v>233055.11205597519</v>
      </c>
      <c r="AP68" s="11">
        <f>'Calculations and Methodology'!AO130</f>
        <v>233465.84503248616</v>
      </c>
      <c r="AQ68" s="11">
        <f>'Calculations and Methodology'!AP130</f>
        <v>233877.30187888572</v>
      </c>
      <c r="AR68" s="11">
        <f>'Calculations and Methodology'!AQ130</f>
        <v>234289.4838709117</v>
      </c>
      <c r="AS68" s="15">
        <f>'Calculations and Methodology'!AR130</f>
        <v>234702.39228655037</v>
      </c>
    </row>
    <row r="69" spans="2:45">
      <c r="B69" s="35" t="s">
        <v>13</v>
      </c>
      <c r="C69" s="5" t="s">
        <v>4</v>
      </c>
      <c r="D69" s="108">
        <f>'Calculations and Methodology'!C131</f>
        <v>236983.17188238277</v>
      </c>
      <c r="E69" s="25">
        <f>'Calculations and Methodology'!D131</f>
        <v>274763.77820512175</v>
      </c>
      <c r="F69" s="11">
        <f>'Calculations and Methodology'!E131</f>
        <v>288234.01352544746</v>
      </c>
      <c r="G69" s="11">
        <f>'Calculations and Methodology'!F131</f>
        <v>320393.79552023334</v>
      </c>
      <c r="H69" s="11">
        <f>'Calculations and Methodology'!G131</f>
        <v>297737.68235293112</v>
      </c>
      <c r="I69" s="11">
        <f>'Calculations and Methodology'!H131</f>
        <v>298214.95272224711</v>
      </c>
      <c r="J69" s="11">
        <f>'Calculations and Methodology'!I131</f>
        <v>310701.31292307458</v>
      </c>
      <c r="K69" s="11">
        <f>'Calculations and Methodology'!J131</f>
        <v>318772.90636455879</v>
      </c>
      <c r="L69" s="11">
        <f>'Calculations and Methodology'!K131</f>
        <v>326752.86393981194</v>
      </c>
      <c r="M69" s="11">
        <f>'Calculations and Methodology'!L131</f>
        <v>329967.37538897427</v>
      </c>
      <c r="N69" s="11">
        <f>'Calculations and Methodology'!M131</f>
        <v>333541.84802976449</v>
      </c>
      <c r="O69" s="11">
        <f>'Calculations and Methodology'!N131</f>
        <v>338349.66419781087</v>
      </c>
      <c r="P69" s="11">
        <f>'Calculations and Methodology'!O131</f>
        <v>337839.97709421831</v>
      </c>
      <c r="Q69" s="11">
        <f>'Calculations and Methodology'!P131</f>
        <v>340418.43726674188</v>
      </c>
      <c r="R69" s="11">
        <f>'Calculations and Methodology'!Q131</f>
        <v>340981.66666405322</v>
      </c>
      <c r="S69" s="11">
        <f>'Calculations and Methodology'!R131</f>
        <v>341650.58178710419</v>
      </c>
      <c r="T69" s="11">
        <f>'Calculations and Methodology'!S131</f>
        <v>341517.48129729455</v>
      </c>
      <c r="U69" s="11">
        <f>'Calculations and Methodology'!T131</f>
        <v>341182.42348067032</v>
      </c>
      <c r="V69" s="11">
        <f>'Calculations and Methodology'!U131</f>
        <v>340502.80309516547</v>
      </c>
      <c r="W69" s="11">
        <f>'Calculations and Methodology'!V131</f>
        <v>339931.10796396359</v>
      </c>
      <c r="X69" s="11">
        <f>'Calculations and Methodology'!W131</f>
        <v>339750.60075443087</v>
      </c>
      <c r="Y69" s="11">
        <f>'Calculations and Methodology'!X131</f>
        <v>340527.34668191994</v>
      </c>
      <c r="Z69" s="11">
        <f>'Calculations and Methodology'!Y131</f>
        <v>340295.46099542623</v>
      </c>
      <c r="AA69" s="11">
        <f>'Calculations and Methodology'!Z131</f>
        <v>340658.00271050812</v>
      </c>
      <c r="AB69" s="11">
        <f>'Calculations and Methodology'!AA131</f>
        <v>340830.0006592017</v>
      </c>
      <c r="AC69" s="11">
        <f>'Calculations and Methodology'!AB131</f>
        <v>341065.69527522224</v>
      </c>
      <c r="AD69" s="11">
        <f>'Calculations and Methodology'!AC131</f>
        <v>341594.86100113351</v>
      </c>
      <c r="AE69" s="11">
        <f>'Calculations and Methodology'!AD131</f>
        <v>342013.02624625742</v>
      </c>
      <c r="AF69" s="11">
        <f>'Calculations and Methodology'!AE131</f>
        <v>342156.73767934687</v>
      </c>
      <c r="AG69" s="11">
        <f>'Calculations and Methodology'!AF131</f>
        <v>342510.69650309114</v>
      </c>
      <c r="AH69" s="11">
        <f>'Calculations and Methodology'!AG131</f>
        <v>343406.32017441362</v>
      </c>
      <c r="AI69" s="11">
        <f>'Calculations and Methodology'!AH131</f>
        <v>343022.36516449455</v>
      </c>
      <c r="AJ69" s="11">
        <f>'Calculations and Methodology'!AI131</f>
        <v>345568.80858346022</v>
      </c>
      <c r="AK69" s="11">
        <f>'Calculations and Methodology'!AJ131</f>
        <v>348134.15565053897</v>
      </c>
      <c r="AL69" s="11">
        <f>'Calculations and Methodology'!AK131</f>
        <v>350718.54669789347</v>
      </c>
      <c r="AM69" s="11">
        <f>'Calculations and Methodology'!AL131</f>
        <v>353322.12309944903</v>
      </c>
      <c r="AN69" s="11">
        <f>'Calculations and Methodology'!AM131</f>
        <v>355945.02727862733</v>
      </c>
      <c r="AO69" s="11">
        <f>'Calculations and Methodology'!AN131</f>
        <v>358587.40271613724</v>
      </c>
      <c r="AP69" s="11">
        <f>'Calculations and Methodology'!AO131</f>
        <v>361249.39395782381</v>
      </c>
      <c r="AQ69" s="11">
        <f>'Calculations and Methodology'!AP131</f>
        <v>363931.1466225753</v>
      </c>
      <c r="AR69" s="11">
        <f>'Calculations and Methodology'!AQ131</f>
        <v>366632.80741028889</v>
      </c>
      <c r="AS69" s="15">
        <f>'Calculations and Methodology'!AR131</f>
        <v>369354.52410989575</v>
      </c>
    </row>
    <row r="70" spans="2:45">
      <c r="B70" s="35" t="s">
        <v>13</v>
      </c>
      <c r="C70" s="5" t="s">
        <v>5</v>
      </c>
      <c r="D70" s="108">
        <f>'Calculations and Methodology'!C132</f>
        <v>47161.174914824238</v>
      </c>
      <c r="E70" s="25">
        <f>'Calculations and Methodology'!D132</f>
        <v>48079.472865600001</v>
      </c>
      <c r="F70" s="11">
        <f>'Calculations and Methodology'!E132</f>
        <v>50448.099239999996</v>
      </c>
      <c r="G70" s="11">
        <f>'Calculations and Methodology'!F132</f>
        <v>42084.583200000001</v>
      </c>
      <c r="H70" s="11">
        <f>'Calculations and Methodology'!G132</f>
        <v>48378.092785070985</v>
      </c>
      <c r="I70" s="11">
        <f>'Calculations and Methodology'!H132</f>
        <v>47798.58499864515</v>
      </c>
      <c r="J70" s="11">
        <f>'Calculations and Methodology'!I132</f>
        <v>48723.212831322198</v>
      </c>
      <c r="K70" s="11">
        <f>'Calculations and Methodology'!J132</f>
        <v>49123.422071427442</v>
      </c>
      <c r="L70" s="11">
        <f>'Calculations and Methodology'!K132</f>
        <v>49453.421286756435</v>
      </c>
      <c r="M70" s="11">
        <f>'Calculations and Methodology'!L132</f>
        <v>49473.302273639471</v>
      </c>
      <c r="N70" s="11">
        <f>'Calculations and Methodology'!M132</f>
        <v>49593.564987379912</v>
      </c>
      <c r="O70" s="11">
        <f>'Calculations and Methodology'!N132</f>
        <v>50035.878178607156</v>
      </c>
      <c r="P70" s="11">
        <f>'Calculations and Methodology'!O132</f>
        <v>49752.162337772905</v>
      </c>
      <c r="Q70" s="11">
        <f>'Calculations and Methodology'!P132</f>
        <v>49840.447866117524</v>
      </c>
      <c r="R70" s="11">
        <f>'Calculations and Methodology'!Q132</f>
        <v>49800.644672888644</v>
      </c>
      <c r="S70" s="11">
        <f>'Calculations and Methodology'!R132</f>
        <v>49792.62370701132</v>
      </c>
      <c r="T70" s="11">
        <f>'Calculations and Methodology'!S132</f>
        <v>49774.57982168677</v>
      </c>
      <c r="U70" s="11">
        <f>'Calculations and Methodology'!T132</f>
        <v>49739.57055706258</v>
      </c>
      <c r="V70" s="11">
        <f>'Calculations and Methodology'!U132</f>
        <v>49696.05445854253</v>
      </c>
      <c r="W70" s="11">
        <f>'Calculations and Methodology'!V132</f>
        <v>49646.511241230481</v>
      </c>
      <c r="X70" s="11">
        <f>'Calculations and Methodology'!W132</f>
        <v>49618.812297799472</v>
      </c>
      <c r="Y70" s="11">
        <f>'Calculations and Methodology'!X132</f>
        <v>49699.078840158028</v>
      </c>
      <c r="Z70" s="11">
        <f>'Calculations and Methodology'!Y132</f>
        <v>49616.34568264195</v>
      </c>
      <c r="AA70" s="11">
        <f>'Calculations and Methodology'!Z132</f>
        <v>49619.362308286058</v>
      </c>
      <c r="AB70" s="11">
        <f>'Calculations and Methodology'!AA132</f>
        <v>49613.037475895173</v>
      </c>
      <c r="AC70" s="11">
        <f>'Calculations and Methodology'!AB132</f>
        <v>49594.993048744327</v>
      </c>
      <c r="AD70" s="11">
        <f>'Calculations and Methodology'!AC132</f>
        <v>49581.284990035725</v>
      </c>
      <c r="AE70" s="11">
        <f>'Calculations and Methodology'!AD132</f>
        <v>49551.732102589689</v>
      </c>
      <c r="AF70" s="11">
        <f>'Calculations and Methodology'!AE132</f>
        <v>49511.696406523763</v>
      </c>
      <c r="AG70" s="11">
        <f>'Calculations and Methodology'!AF132</f>
        <v>49491.331293975942</v>
      </c>
      <c r="AH70" s="11">
        <f>'Calculations and Methodology'!AG132</f>
        <v>49561.414058487295</v>
      </c>
      <c r="AI70" s="11">
        <f>'Calculations and Methodology'!AH132</f>
        <v>49490.55449481136</v>
      </c>
      <c r="AJ70" s="11">
        <f>'Calculations and Methodology'!AI132</f>
        <v>49538.297136628906</v>
      </c>
      <c r="AK70" s="11">
        <f>'Calculations and Methodology'!AJ132</f>
        <v>49586.085834908554</v>
      </c>
      <c r="AL70" s="11">
        <f>'Calculations and Methodology'!AK132</f>
        <v>49633.920634080147</v>
      </c>
      <c r="AM70" s="11">
        <f>'Calculations and Methodology'!AL132</f>
        <v>49681.801578616374</v>
      </c>
      <c r="AN70" s="11">
        <f>'Calculations and Methodology'!AM132</f>
        <v>49729.72871303284</v>
      </c>
      <c r="AO70" s="11">
        <f>'Calculations and Methodology'!AN132</f>
        <v>49777.702081888077</v>
      </c>
      <c r="AP70" s="11">
        <f>'Calculations and Methodology'!AO132</f>
        <v>49825.721729783618</v>
      </c>
      <c r="AQ70" s="11">
        <f>'Calculations and Methodology'!AP132</f>
        <v>49873.787701364017</v>
      </c>
      <c r="AR70" s="11">
        <f>'Calculations and Methodology'!AQ132</f>
        <v>49921.900041316891</v>
      </c>
      <c r="AS70" s="15">
        <f>'Calculations and Methodology'!AR132</f>
        <v>49970.058794372962</v>
      </c>
    </row>
    <row r="71" spans="2:45">
      <c r="B71" s="35"/>
      <c r="C71" s="5"/>
      <c r="D71" s="108"/>
      <c r="E71" s="25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5"/>
    </row>
    <row r="72" spans="2:45">
      <c r="B72" s="35" t="s">
        <v>6</v>
      </c>
      <c r="C72" s="5" t="s">
        <v>2</v>
      </c>
      <c r="D72" s="108">
        <f>'Calculations and Methodology'!C134</f>
        <v>1792.7749923831113</v>
      </c>
      <c r="E72" s="25">
        <f>'Calculations and Methodology'!D134</f>
        <v>1675.8000000000004</v>
      </c>
      <c r="F72" s="11">
        <f>'Calculations and Methodology'!E134</f>
        <v>1463</v>
      </c>
      <c r="G72" s="11">
        <f>'Calculations and Methodology'!F134</f>
        <v>1463</v>
      </c>
      <c r="H72" s="11">
        <f>'Calculations and Methodology'!G134</f>
        <v>1581.8939084849574</v>
      </c>
      <c r="I72" s="11">
        <f>'Calculations and Methodology'!H134</f>
        <v>1554.2988827527881</v>
      </c>
      <c r="J72" s="11">
        <f>'Calculations and Methodology'!I134</f>
        <v>1552.0145493492853</v>
      </c>
      <c r="K72" s="11">
        <f>'Calculations and Methodology'!J134</f>
        <v>1549.0276560879395</v>
      </c>
      <c r="L72" s="11">
        <f>'Calculations and Methodology'!K134</f>
        <v>1542.7444854678265</v>
      </c>
      <c r="M72" s="11">
        <f>'Calculations and Methodology'!L134</f>
        <v>1535.8864997969401</v>
      </c>
      <c r="N72" s="11">
        <f>'Calculations and Methodology'!M134</f>
        <v>1530.5222268905436</v>
      </c>
      <c r="O72" s="11">
        <f>'Calculations and Methodology'!N134</f>
        <v>1538.0627250267889</v>
      </c>
      <c r="P72" s="11">
        <f>'Calculations and Methodology'!O134</f>
        <v>1524.1910416079111</v>
      </c>
      <c r="Q72" s="11">
        <f>'Calculations and Methodology'!P134</f>
        <v>1521.2899167168193</v>
      </c>
      <c r="R72" s="11">
        <f>'Calculations and Methodology'!Q134</f>
        <v>1518.734560035997</v>
      </c>
      <c r="S72" s="11">
        <f>'Calculations and Methodology'!R134</f>
        <v>1516.780821308354</v>
      </c>
      <c r="T72" s="11">
        <f>'Calculations and Methodology'!S134</f>
        <v>1515.3524457656231</v>
      </c>
      <c r="U72" s="11">
        <f>'Calculations and Methodology'!T134</f>
        <v>1514.2479340080554</v>
      </c>
      <c r="V72" s="11">
        <f>'Calculations and Methodology'!U134</f>
        <v>1513.4724443750108</v>
      </c>
      <c r="W72" s="11">
        <f>'Calculations and Methodology'!V134</f>
        <v>1512.7737717857797</v>
      </c>
      <c r="X72" s="11">
        <f>'Calculations and Methodology'!W134</f>
        <v>1512.3332175485039</v>
      </c>
      <c r="Y72" s="11">
        <f>'Calculations and Methodology'!X134</f>
        <v>1514.7263403945096</v>
      </c>
      <c r="Z72" s="11">
        <f>'Calculations and Methodology'!Y134</f>
        <v>1512.0007994777252</v>
      </c>
      <c r="AA72" s="11">
        <f>'Calculations and Methodology'!Z134</f>
        <v>1511.8881433669044</v>
      </c>
      <c r="AB72" s="11">
        <f>'Calculations and Methodology'!AA134</f>
        <v>1511.9330279716564</v>
      </c>
      <c r="AC72" s="11">
        <f>'Calculations and Methodology'!AB134</f>
        <v>1512.1991964164413</v>
      </c>
      <c r="AD72" s="11">
        <f>'Calculations and Methodology'!AC134</f>
        <v>1512.711640419074</v>
      </c>
      <c r="AE72" s="11">
        <f>'Calculations and Methodology'!AD134</f>
        <v>1513.4306718407147</v>
      </c>
      <c r="AF72" s="11">
        <f>'Calculations and Methodology'!AE134</f>
        <v>1514.3400588163338</v>
      </c>
      <c r="AG72" s="11">
        <f>'Calculations and Methodology'!AF134</f>
        <v>1515.4670737820998</v>
      </c>
      <c r="AH72" s="11">
        <f>'Calculations and Methodology'!AG134</f>
        <v>1516.9310280773311</v>
      </c>
      <c r="AI72" s="11">
        <f>'Calculations and Methodology'!AH134</f>
        <v>1514.4913140202354</v>
      </c>
      <c r="AJ72" s="11">
        <f>'Calculations and Methodology'!AI134</f>
        <v>1509.3904814858258</v>
      </c>
      <c r="AK72" s="11">
        <f>'Calculations and Methodology'!AJ134</f>
        <v>1504.3068286422492</v>
      </c>
      <c r="AL72" s="11">
        <f>'Calculations and Methodology'!AK134</f>
        <v>1499.2402976280143</v>
      </c>
      <c r="AM72" s="11">
        <f>'Calculations and Methodology'!AL134</f>
        <v>1494.1908307765084</v>
      </c>
      <c r="AN72" s="11">
        <f>'Calculations and Methodology'!AM134</f>
        <v>1489.1583706153408</v>
      </c>
      <c r="AO72" s="11">
        <f>'Calculations and Methodology'!AN134</f>
        <v>1484.1428598656887</v>
      </c>
      <c r="AP72" s="11">
        <f>'Calculations and Methodology'!AO134</f>
        <v>1479.1442414416458</v>
      </c>
      <c r="AQ72" s="11">
        <f>'Calculations and Methodology'!AP134</f>
        <v>1474.1624584495717</v>
      </c>
      <c r="AR72" s="11">
        <f>'Calculations and Methodology'!AQ134</f>
        <v>1469.1974541874447</v>
      </c>
      <c r="AS72" s="15">
        <f>'Calculations and Methodology'!AR134</f>
        <v>1464.2491721442168</v>
      </c>
    </row>
    <row r="73" spans="2:45">
      <c r="B73" s="35" t="s">
        <v>7</v>
      </c>
      <c r="C73" s="5" t="s">
        <v>2</v>
      </c>
      <c r="D73" s="108">
        <f>'Calculations and Methodology'!C135</f>
        <v>57116.376627989688</v>
      </c>
      <c r="E73" s="25">
        <f>'Calculations and Methodology'!D135</f>
        <v>36994</v>
      </c>
      <c r="F73" s="11">
        <f>'Calculations and Methodology'!E135</f>
        <v>34503</v>
      </c>
      <c r="G73" s="11">
        <f>'Calculations and Methodology'!F135</f>
        <v>34503</v>
      </c>
      <c r="H73" s="11">
        <f>'Calculations and Methodology'!G135</f>
        <v>37805.618598878835</v>
      </c>
      <c r="I73" s="11">
        <f>'Calculations and Methodology'!H135</f>
        <v>35594.819422459106</v>
      </c>
      <c r="J73" s="11">
        <f>'Calculations and Methodology'!I135</f>
        <v>34791.21757090238</v>
      </c>
      <c r="K73" s="11">
        <f>'Calculations and Methodology'!J135</f>
        <v>33917.430490314124</v>
      </c>
      <c r="L73" s="11">
        <f>'Calculations and Methodology'!K135</f>
        <v>33014.914344384248</v>
      </c>
      <c r="M73" s="11">
        <f>'Calculations and Methodology'!L135</f>
        <v>32143.296750972131</v>
      </c>
      <c r="N73" s="11">
        <f>'Calculations and Methodology'!M135</f>
        <v>31328.374372644703</v>
      </c>
      <c r="O73" s="11">
        <f>'Calculations and Methodology'!N135</f>
        <v>30787.873538266856</v>
      </c>
      <c r="P73" s="11">
        <f>'Calculations and Methodology'!O135</f>
        <v>29819.213626565826</v>
      </c>
      <c r="Q73" s="11">
        <f>'Calculations and Methodology'!P135</f>
        <v>29080.584506926374</v>
      </c>
      <c r="R73" s="11">
        <f>'Calculations and Methodology'!Q135</f>
        <v>28356.921351777735</v>
      </c>
      <c r="S73" s="11">
        <f>'Calculations and Methodology'!R135</f>
        <v>27652.374233727434</v>
      </c>
      <c r="T73" s="11">
        <f>'Calculations and Methodology'!S135</f>
        <v>26962.374017463622</v>
      </c>
      <c r="U73" s="11">
        <f>'Calculations and Methodology'!T135</f>
        <v>26294.043940945212</v>
      </c>
      <c r="V73" s="11">
        <f>'Calculations and Methodology'!U135</f>
        <v>25660.314466626998</v>
      </c>
      <c r="W73" s="11">
        <f>'Calculations and Methodology'!V135</f>
        <v>25056.620617322682</v>
      </c>
      <c r="X73" s="11">
        <f>'Calculations and Methodology'!W135</f>
        <v>24480.736088260226</v>
      </c>
      <c r="Y73" s="11">
        <f>'Calculations and Methodology'!X135</f>
        <v>23977.97943043034</v>
      </c>
      <c r="Z73" s="11">
        <f>'Calculations and Methodology'!Y135</f>
        <v>23414.110939538768</v>
      </c>
      <c r="AA73" s="11">
        <f>'Calculations and Methodology'!Z135</f>
        <v>22903.829158872508</v>
      </c>
      <c r="AB73" s="11">
        <f>'Calculations and Methodology'!AA135</f>
        <v>22408.516915441251</v>
      </c>
      <c r="AC73" s="11">
        <f>'Calculations and Methodology'!AB135</f>
        <v>21930.815880172977</v>
      </c>
      <c r="AD73" s="11">
        <f>'Calculations and Methodology'!AC135</f>
        <v>21468.852765849882</v>
      </c>
      <c r="AE73" s="11">
        <f>'Calculations and Methodology'!AD135</f>
        <v>21024.382614302031</v>
      </c>
      <c r="AF73" s="11">
        <f>'Calculations and Methodology'!AE135</f>
        <v>20585.260503122459</v>
      </c>
      <c r="AG73" s="11">
        <f>'Calculations and Methodology'!AF135</f>
        <v>20164.679646236753</v>
      </c>
      <c r="AH73" s="11">
        <f>'Calculations and Methodology'!AG135</f>
        <v>19749.134211730689</v>
      </c>
      <c r="AI73" s="11">
        <f>'Calculations and Methodology'!AH135</f>
        <v>19283.561956081623</v>
      </c>
      <c r="AJ73" s="11">
        <f>'Calculations and Methodology'!AI135</f>
        <v>18869.300016789533</v>
      </c>
      <c r="AK73" s="11">
        <f>'Calculations and Methodology'!AJ135</f>
        <v>18463.937520180123</v>
      </c>
      <c r="AL73" s="11">
        <f>'Calculations and Methodology'!AK135</f>
        <v>18067.283282674718</v>
      </c>
      <c r="AM73" s="11">
        <f>'Calculations and Methodology'!AL135</f>
        <v>17679.150227823829</v>
      </c>
      <c r="AN73" s="11">
        <f>'Calculations and Methodology'!AM135</f>
        <v>17299.355298075145</v>
      </c>
      <c r="AO73" s="11">
        <f>'Calculations and Methodology'!AN135</f>
        <v>16927.719368436985</v>
      </c>
      <c r="AP73" s="11">
        <f>'Calculations and Methodology'!AO135</f>
        <v>16564.067161996496</v>
      </c>
      <c r="AQ73" s="11">
        <f>'Calculations and Methodology'!AP135</f>
        <v>16208.227167252735</v>
      </c>
      <c r="AR73" s="11">
        <f>'Calculations and Methodology'!AQ135</f>
        <v>15860.031557225655</v>
      </c>
      <c r="AS73" s="15">
        <f>'Calculations and Methodology'!AR135</f>
        <v>15519.316110302847</v>
      </c>
    </row>
    <row r="74" spans="2:45">
      <c r="B74" s="36"/>
      <c r="C74" s="16"/>
      <c r="D74" s="108"/>
      <c r="E74" s="25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5"/>
    </row>
    <row r="75" spans="2:45">
      <c r="B75" s="35" t="s">
        <v>12</v>
      </c>
      <c r="C75" s="5" t="s">
        <v>2</v>
      </c>
      <c r="D75" s="108">
        <f>'Calculations and Methodology'!C137</f>
        <v>530356.05913766089</v>
      </c>
      <c r="E75" s="25">
        <f>'Calculations and Methodology'!D137</f>
        <v>579198.35517896002</v>
      </c>
      <c r="F75" s="11">
        <f>'Calculations and Methodology'!E137</f>
        <v>533285.72148895997</v>
      </c>
      <c r="G75" s="11">
        <f>'Calculations and Methodology'!F137</f>
        <v>498011.17715927988</v>
      </c>
      <c r="H75" s="11">
        <f>'Calculations and Methodology'!G137</f>
        <v>512513.69464657147</v>
      </c>
      <c r="I75" s="11">
        <f>'Calculations and Methodology'!H137</f>
        <v>514439.78142091254</v>
      </c>
      <c r="J75" s="11">
        <f>'Calculations and Methodology'!I137</f>
        <v>515504.00174235896</v>
      </c>
      <c r="K75" s="11">
        <f>'Calculations and Methodology'!J137</f>
        <v>517817.66791936225</v>
      </c>
      <c r="L75" s="11">
        <f>'Calculations and Methodology'!K137</f>
        <v>521697.59950182756</v>
      </c>
      <c r="M75" s="11">
        <f>'Calculations and Methodology'!L137</f>
        <v>526725.46145116899</v>
      </c>
      <c r="N75" s="11">
        <f>'Calculations and Methodology'!M137</f>
        <v>533128.98418493941</v>
      </c>
      <c r="O75" s="11">
        <f>'Calculations and Methodology'!N137</f>
        <v>538605.69316362194</v>
      </c>
      <c r="P75" s="11">
        <f>'Calculations and Methodology'!O137</f>
        <v>538490.53604260576</v>
      </c>
      <c r="Q75" s="11">
        <f>'Calculations and Methodology'!P137</f>
        <v>543092.09253580612</v>
      </c>
      <c r="R75" s="11">
        <f>'Calculations and Methodology'!Q137</f>
        <v>548398.24721444084</v>
      </c>
      <c r="S75" s="11">
        <f>'Calculations and Methodology'!R137</f>
        <v>553978.69386146637</v>
      </c>
      <c r="T75" s="11">
        <f>'Calculations and Methodology'!S137</f>
        <v>559955.71651277598</v>
      </c>
      <c r="U75" s="11">
        <f>'Calculations and Methodology'!T137</f>
        <v>565799.23999163462</v>
      </c>
      <c r="V75" s="11">
        <f>'Calculations and Methodology'!U137</f>
        <v>572097.328929613</v>
      </c>
      <c r="W75" s="11">
        <f>'Calculations and Methodology'!V137</f>
        <v>578252.00716079678</v>
      </c>
      <c r="X75" s="11">
        <f>'Calculations and Methodology'!W137</f>
        <v>584464.63840170251</v>
      </c>
      <c r="Y75" s="11">
        <f>'Calculations and Methodology'!X137</f>
        <v>591966.13631701958</v>
      </c>
      <c r="Z75" s="11">
        <f>'Calculations and Methodology'!Y137</f>
        <v>597502.69220619765</v>
      </c>
      <c r="AA75" s="11">
        <f>'Calculations and Methodology'!Z137</f>
        <v>604029.66879439075</v>
      </c>
      <c r="AB75" s="11">
        <f>'Calculations and Methodology'!AA137</f>
        <v>610670.66086919745</v>
      </c>
      <c r="AC75" s="11">
        <f>'Calculations and Methodology'!AB137</f>
        <v>617417.78812335141</v>
      </c>
      <c r="AD75" s="11">
        <f>'Calculations and Methodology'!AC137</f>
        <v>624046.89458886697</v>
      </c>
      <c r="AE75" s="11">
        <f>'Calculations and Methodology'!AD137</f>
        <v>631191.03208157222</v>
      </c>
      <c r="AF75" s="11">
        <f>'Calculations and Methodology'!AE137</f>
        <v>638784.99714594334</v>
      </c>
      <c r="AG75" s="11">
        <f>'Calculations and Methodology'!AF137</f>
        <v>646506.67908319109</v>
      </c>
      <c r="AH75" s="11">
        <f>'Calculations and Methodology'!AG137</f>
        <v>654488.42953997373</v>
      </c>
      <c r="AI75" s="11">
        <f>'Calculations and Methodology'!AH137</f>
        <v>661023.64919425163</v>
      </c>
      <c r="AJ75" s="11">
        <f>'Calculations and Methodology'!AI137</f>
        <v>663941.76189738628</v>
      </c>
      <c r="AK75" s="11">
        <f>'Calculations and Methodology'!AJ137</f>
        <v>666872.75671413157</v>
      </c>
      <c r="AL75" s="11">
        <f>'Calculations and Methodology'!AK137</f>
        <v>669816.6905130418</v>
      </c>
      <c r="AM75" s="11">
        <f>'Calculations and Methodology'!AL137</f>
        <v>672773.62041371979</v>
      </c>
      <c r="AN75" s="11">
        <f>'Calculations and Methodology'!AM137</f>
        <v>675743.60378792475</v>
      </c>
      <c r="AO75" s="11">
        <f>'Calculations and Methodology'!AN137</f>
        <v>678726.69826068555</v>
      </c>
      <c r="AP75" s="11">
        <f>'Calculations and Methodology'!AO137</f>
        <v>681722.96171141893</v>
      </c>
      <c r="AQ75" s="11">
        <f>'Calculations and Methodology'!AP137</f>
        <v>684732.45227505243</v>
      </c>
      <c r="AR75" s="11">
        <f>'Calculations and Methodology'!AQ137</f>
        <v>687755.22834315221</v>
      </c>
      <c r="AS75" s="15">
        <f>'Calculations and Methodology'!AR137</f>
        <v>690791.34856505622</v>
      </c>
    </row>
    <row r="76" spans="2:45">
      <c r="B76" s="35" t="s">
        <v>12</v>
      </c>
      <c r="C76" s="5" t="s">
        <v>3</v>
      </c>
      <c r="D76" s="108">
        <f>'Calculations and Methodology'!C138</f>
        <v>341032.505291195</v>
      </c>
      <c r="E76" s="25">
        <f>'Calculations and Methodology'!D138</f>
        <v>389934.8727826</v>
      </c>
      <c r="F76" s="11">
        <f>'Calculations and Methodology'!E138</f>
        <v>377700.00680163997</v>
      </c>
      <c r="G76" s="11">
        <f>'Calculations and Methodology'!F138</f>
        <v>375465.78815895994</v>
      </c>
      <c r="H76" s="11">
        <f>'Calculations and Methodology'!G138</f>
        <v>375000.59481585555</v>
      </c>
      <c r="I76" s="11">
        <f>'Calculations and Methodology'!H138</f>
        <v>378537.60493622598</v>
      </c>
      <c r="J76" s="11">
        <f>'Calculations and Methodology'!I138</f>
        <v>379458.12993244996</v>
      </c>
      <c r="K76" s="11">
        <f>'Calculations and Methodology'!J138</f>
        <v>381877.44871522108</v>
      </c>
      <c r="L76" s="11">
        <f>'Calculations and Methodology'!K138</f>
        <v>384713.76310264482</v>
      </c>
      <c r="M76" s="11">
        <f>'Calculations and Methodology'!L138</f>
        <v>388106.32660854788</v>
      </c>
      <c r="N76" s="11">
        <f>'Calculations and Methodology'!M138</f>
        <v>392390.90555875225</v>
      </c>
      <c r="O76" s="11">
        <f>'Calculations and Methodology'!N138</f>
        <v>398947.37898249319</v>
      </c>
      <c r="P76" s="11">
        <f>'Calculations and Methodology'!O138</f>
        <v>399810.7497843348</v>
      </c>
      <c r="Q76" s="11">
        <f>'Calculations and Methodology'!P138</f>
        <v>403398.05554323504</v>
      </c>
      <c r="R76" s="11">
        <f>'Calculations and Methodology'!Q138</f>
        <v>407370.04314064537</v>
      </c>
      <c r="S76" s="11">
        <f>'Calculations and Methodology'!R138</f>
        <v>411505.42498467036</v>
      </c>
      <c r="T76" s="11">
        <f>'Calculations and Methodology'!S138</f>
        <v>416149.49518886232</v>
      </c>
      <c r="U76" s="11">
        <f>'Calculations and Methodology'!T138</f>
        <v>420814.66917667777</v>
      </c>
      <c r="V76" s="11">
        <f>'Calculations and Methodology'!U138</f>
        <v>425379.92165646306</v>
      </c>
      <c r="W76" s="11">
        <f>'Calculations and Methodology'!V138</f>
        <v>429556.67344886839</v>
      </c>
      <c r="X76" s="11">
        <f>'Calculations and Methodology'!W138</f>
        <v>433820.02604285738</v>
      </c>
      <c r="Y76" s="11">
        <f>'Calculations and Methodology'!X138</f>
        <v>438037.03383597318</v>
      </c>
      <c r="Z76" s="11">
        <f>'Calculations and Methodology'!Y138</f>
        <v>440843.00172643625</v>
      </c>
      <c r="AA76" s="11">
        <f>'Calculations and Methodology'!Z138</f>
        <v>444686.95352751127</v>
      </c>
      <c r="AB76" s="11">
        <f>'Calculations and Methodology'!AA138</f>
        <v>448794.12928138254</v>
      </c>
      <c r="AC76" s="11">
        <f>'Calculations and Methodology'!AB138</f>
        <v>452993.31996505824</v>
      </c>
      <c r="AD76" s="11">
        <f>'Calculations and Methodology'!AC138</f>
        <v>457096.21529397671</v>
      </c>
      <c r="AE76" s="11">
        <f>'Calculations and Methodology'!AD138</f>
        <v>461479.71615553094</v>
      </c>
      <c r="AF76" s="11">
        <f>'Calculations and Methodology'!AE138</f>
        <v>465808.14862363169</v>
      </c>
      <c r="AG76" s="11">
        <f>'Calculations and Methodology'!AF138</f>
        <v>470064.64884449448</v>
      </c>
      <c r="AH76" s="11">
        <f>'Calculations and Methodology'!AG138</f>
        <v>474098.39671977068</v>
      </c>
      <c r="AI76" s="11">
        <f>'Calculations and Methodology'!AH138</f>
        <v>476745.41942757874</v>
      </c>
      <c r="AJ76" s="11">
        <f>'Calculations and Methodology'!AI138</f>
        <v>479950.38468918309</v>
      </c>
      <c r="AK76" s="11">
        <f>'Calculations and Methodology'!AJ138</f>
        <v>483176.89562675933</v>
      </c>
      <c r="AL76" s="11">
        <f>'Calculations and Methodology'!AK138</f>
        <v>486425.09708311089</v>
      </c>
      <c r="AM76" s="11">
        <f>'Calculations and Methodology'!AL138</f>
        <v>489695.13487476017</v>
      </c>
      <c r="AN76" s="11">
        <f>'Calculations and Methodology'!AM138</f>
        <v>492987.15579849482</v>
      </c>
      <c r="AO76" s="11">
        <f>'Calculations and Methodology'!AN138</f>
        <v>496301.30763795745</v>
      </c>
      <c r="AP76" s="11">
        <f>'Calculations and Methodology'!AO138</f>
        <v>499637.73917027988</v>
      </c>
      <c r="AQ76" s="11">
        <f>'Calculations and Methodology'!AP138</f>
        <v>502996.600172762</v>
      </c>
      <c r="AR76" s="11">
        <f>'Calculations and Methodology'!AQ138</f>
        <v>506378.04142959544</v>
      </c>
      <c r="AS76" s="15">
        <f>'Calculations and Methodology'!AR138</f>
        <v>509782.21473863261</v>
      </c>
    </row>
    <row r="77" spans="2:45">
      <c r="B77" s="35" t="s">
        <v>12</v>
      </c>
      <c r="C77" s="5" t="s">
        <v>4</v>
      </c>
      <c r="D77" s="108">
        <f>'Calculations and Methodology'!C139</f>
        <v>193161.72571828315</v>
      </c>
      <c r="E77" s="25">
        <f>'Calculations and Methodology'!D139</f>
        <v>217323.40607684001</v>
      </c>
      <c r="F77" s="11">
        <f>'Calculations and Methodology'!E139</f>
        <v>221971.13320759998</v>
      </c>
      <c r="G77" s="11">
        <f>'Calculations and Methodology'!F139</f>
        <v>233650.57088283997</v>
      </c>
      <c r="H77" s="11">
        <f>'Calculations and Methodology'!G139</f>
        <v>226041.52203462127</v>
      </c>
      <c r="I77" s="11">
        <f>'Calculations and Methodology'!H139</f>
        <v>231088.26676107713</v>
      </c>
      <c r="J77" s="11">
        <f>'Calculations and Methodology'!I139</f>
        <v>241617.03755833782</v>
      </c>
      <c r="K77" s="11">
        <f>'Calculations and Methodology'!J139</f>
        <v>247441.95619127573</v>
      </c>
      <c r="L77" s="11">
        <f>'Calculations and Methodology'!K139</f>
        <v>253718.5175013422</v>
      </c>
      <c r="M77" s="11">
        <f>'Calculations and Methodology'!L139</f>
        <v>257536.84119389515</v>
      </c>
      <c r="N77" s="11">
        <f>'Calculations and Methodology'!M139</f>
        <v>261738.59273874731</v>
      </c>
      <c r="O77" s="11">
        <f>'Calculations and Methodology'!N139</f>
        <v>266129.84107742773</v>
      </c>
      <c r="P77" s="11">
        <f>'Calculations and Methodology'!O139</f>
        <v>266415.51523331477</v>
      </c>
      <c r="Q77" s="11">
        <f>'Calculations and Methodology'!P139</f>
        <v>269346.65258456802</v>
      </c>
      <c r="R77" s="11">
        <f>'Calculations and Methodology'!Q139</f>
        <v>270248.84609622782</v>
      </c>
      <c r="S77" s="11">
        <f>'Calculations and Methodology'!R139</f>
        <v>270645.20418578869</v>
      </c>
      <c r="T77" s="11">
        <f>'Calculations and Methodology'!S139</f>
        <v>270313.18929288123</v>
      </c>
      <c r="U77" s="11">
        <f>'Calculations and Methodology'!T139</f>
        <v>270258.83051081205</v>
      </c>
      <c r="V77" s="11">
        <f>'Calculations and Methodology'!U139</f>
        <v>267812.13923976966</v>
      </c>
      <c r="W77" s="11">
        <f>'Calculations and Methodology'!V139</f>
        <v>266424.30202859623</v>
      </c>
      <c r="X77" s="11">
        <f>'Calculations and Methodology'!W139</f>
        <v>265173.90337453008</v>
      </c>
      <c r="Y77" s="11">
        <f>'Calculations and Methodology'!X139</f>
        <v>264710.17085072643</v>
      </c>
      <c r="Z77" s="11">
        <f>'Calculations and Methodology'!Y139</f>
        <v>263347.42160014913</v>
      </c>
      <c r="AA77" s="11">
        <f>'Calculations and Methodology'!Z139</f>
        <v>262317.4988845117</v>
      </c>
      <c r="AB77" s="11">
        <f>'Calculations and Methodology'!AA139</f>
        <v>261284.49439769067</v>
      </c>
      <c r="AC77" s="11">
        <f>'Calculations and Methodology'!AB139</f>
        <v>260567.17859834549</v>
      </c>
      <c r="AD77" s="11">
        <f>'Calculations and Methodology'!AC139</f>
        <v>259696.73140418908</v>
      </c>
      <c r="AE77" s="11">
        <f>'Calculations and Methodology'!AD139</f>
        <v>258865.75730720977</v>
      </c>
      <c r="AF77" s="11">
        <f>'Calculations and Methodology'!AE139</f>
        <v>258730.87971525438</v>
      </c>
      <c r="AG77" s="11">
        <f>'Calculations and Methodology'!AF139</f>
        <v>258912.18492404406</v>
      </c>
      <c r="AH77" s="11">
        <f>'Calculations and Methodology'!AG139</f>
        <v>259396.19287485562</v>
      </c>
      <c r="AI77" s="11">
        <f>'Calculations and Methodology'!AH139</f>
        <v>259349.03863875114</v>
      </c>
      <c r="AJ77" s="11">
        <f>'Calculations and Methodology'!AI139</f>
        <v>260881.87898888858</v>
      </c>
      <c r="AK77" s="11">
        <f>'Calculations and Methodology'!AJ139</f>
        <v>262423.77894283773</v>
      </c>
      <c r="AL77" s="11">
        <f>'Calculations and Methodology'!AK139</f>
        <v>263974.79204591474</v>
      </c>
      <c r="AM77" s="11">
        <f>'Calculations and Methodology'!AL139</f>
        <v>265534.97215990676</v>
      </c>
      <c r="AN77" s="11">
        <f>'Calculations and Methodology'!AM139</f>
        <v>267104.37346494215</v>
      </c>
      <c r="AO77" s="11">
        <f>'Calculations and Methodology'!AN139</f>
        <v>268683.05046137219</v>
      </c>
      <c r="AP77" s="11">
        <f>'Calculations and Methodology'!AO139</f>
        <v>270271.05797166366</v>
      </c>
      <c r="AQ77" s="11">
        <f>'Calculations and Methodology'!AP139</f>
        <v>271868.45114230254</v>
      </c>
      <c r="AR77" s="11">
        <f>'Calculations and Methodology'!AQ139</f>
        <v>273475.28544570925</v>
      </c>
      <c r="AS77" s="15">
        <f>'Calculations and Methodology'!AR139</f>
        <v>275091.61668216484</v>
      </c>
    </row>
    <row r="78" spans="2:45">
      <c r="B78" s="35" t="s">
        <v>12</v>
      </c>
      <c r="C78" s="5" t="s">
        <v>5</v>
      </c>
      <c r="D78" s="108">
        <f>'Calculations and Methodology'!C140</f>
        <v>51974.962481160219</v>
      </c>
      <c r="E78" s="25">
        <f>'Calculations and Methodology'!D140</f>
        <v>57158.111324127196</v>
      </c>
      <c r="F78" s="11">
        <f>'Calculations and Methodology'!E140</f>
        <v>54108.862438251199</v>
      </c>
      <c r="G78" s="11">
        <f>'Calculations and Methodology'!F140</f>
        <v>50495.609531338006</v>
      </c>
      <c r="H78" s="11">
        <f>'Calculations and Methodology'!G140</f>
        <v>52539.056036551417</v>
      </c>
      <c r="I78" s="11">
        <f>'Calculations and Methodology'!H140</f>
        <v>53034.924453894113</v>
      </c>
      <c r="J78" s="11">
        <f>'Calculations and Methodology'!I140</f>
        <v>53625.328920009546</v>
      </c>
      <c r="K78" s="11">
        <f>'Calculations and Methodology'!J140</f>
        <v>54123.464965602347</v>
      </c>
      <c r="L78" s="11">
        <f>'Calculations and Methodology'!K140</f>
        <v>54736.483031428761</v>
      </c>
      <c r="M78" s="11">
        <f>'Calculations and Methodology'!L140</f>
        <v>55313.923623677991</v>
      </c>
      <c r="N78" s="11">
        <f>'Calculations and Methodology'!M140</f>
        <v>56016.446860581273</v>
      </c>
      <c r="O78" s="11">
        <f>'Calculations and Methodology'!N140</f>
        <v>56791.373521792091</v>
      </c>
      <c r="P78" s="11">
        <f>'Calculations and Methodology'!O140</f>
        <v>56840.1537359742</v>
      </c>
      <c r="Q78" s="11">
        <f>'Calculations and Methodology'!P140</f>
        <v>57364.810224903653</v>
      </c>
      <c r="R78" s="11">
        <f>'Calculations and Methodology'!Q140</f>
        <v>57845.13211528297</v>
      </c>
      <c r="S78" s="11">
        <f>'Calculations and Methodology'!R140</f>
        <v>58322.238634709734</v>
      </c>
      <c r="T78" s="11">
        <f>'Calculations and Methodology'!S140</f>
        <v>58807.69112668177</v>
      </c>
      <c r="U78" s="11">
        <f>'Calculations and Methodology'!T140</f>
        <v>59300.940841069343</v>
      </c>
      <c r="V78" s="11">
        <f>'Calculations and Methodology'!U140</f>
        <v>59698.049678482836</v>
      </c>
      <c r="W78" s="11">
        <f>'Calculations and Methodology'!V140</f>
        <v>60120.020377291279</v>
      </c>
      <c r="X78" s="11">
        <f>'Calculations and Methodology'!W140</f>
        <v>60555.295854084769</v>
      </c>
      <c r="Y78" s="11">
        <f>'Calculations and Methodology'!X140</f>
        <v>61086.311141258346</v>
      </c>
      <c r="Z78" s="11">
        <f>'Calculations and Methodology'!Y140</f>
        <v>61415.626260733108</v>
      </c>
      <c r="AA78" s="11">
        <f>'Calculations and Methodology'!Z140</f>
        <v>61856.347431111499</v>
      </c>
      <c r="AB78" s="11">
        <f>'Calculations and Methodology'!AA140</f>
        <v>62314.721861878344</v>
      </c>
      <c r="AC78" s="11">
        <f>'Calculations and Methodology'!AB140</f>
        <v>62797.339895930294</v>
      </c>
      <c r="AD78" s="11">
        <f>'Calculations and Methodology'!AC140</f>
        <v>63262.621262523811</v>
      </c>
      <c r="AE78" s="11">
        <f>'Calculations and Methodology'!AD140</f>
        <v>63767.304222295621</v>
      </c>
      <c r="AF78" s="11">
        <f>'Calculations and Methodology'!AE140</f>
        <v>64323.455215620488</v>
      </c>
      <c r="AG78" s="11">
        <f>'Calculations and Methodology'!AF140</f>
        <v>64897.156130787407</v>
      </c>
      <c r="AH78" s="11">
        <f>'Calculations and Methodology'!AG140</f>
        <v>65486.899594244423</v>
      </c>
      <c r="AI78" s="11">
        <f>'Calculations and Methodology'!AH140</f>
        <v>65917.905298668484</v>
      </c>
      <c r="AJ78" s="11">
        <f>'Calculations and Methodology'!AI140</f>
        <v>66231.956206091316</v>
      </c>
      <c r="AK78" s="11">
        <f>'Calculations and Methodology'!AJ140</f>
        <v>66547.503337825372</v>
      </c>
      <c r="AL78" s="11">
        <f>'Calculations and Methodology'!AK140</f>
        <v>66864.553822292</v>
      </c>
      <c r="AM78" s="11">
        <f>'Calculations and Methodology'!AL140</f>
        <v>67183.114821874275</v>
      </c>
      <c r="AN78" s="11">
        <f>'Calculations and Methodology'!AM140</f>
        <v>67503.19353307884</v>
      </c>
      <c r="AO78" s="11">
        <f>'Calculations and Methodology'!AN140</f>
        <v>67824.797186698444</v>
      </c>
      <c r="AP78" s="11">
        <f>'Calculations and Methodology'!AO140</f>
        <v>68147.933047975312</v>
      </c>
      <c r="AQ78" s="11">
        <f>'Calculations and Methodology'!AP140</f>
        <v>68472.608416765273</v>
      </c>
      <c r="AR78" s="11">
        <f>'Calculations and Methodology'!AQ140</f>
        <v>68798.830627702671</v>
      </c>
      <c r="AS78" s="15">
        <f>'Calculations and Methodology'!AR140</f>
        <v>69126.60705036603</v>
      </c>
    </row>
    <row r="79" spans="2:45">
      <c r="B79" s="36"/>
      <c r="C79" s="16"/>
      <c r="D79" s="108"/>
      <c r="E79" s="25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5"/>
    </row>
    <row r="80" spans="2:45">
      <c r="B80" s="35" t="s">
        <v>10</v>
      </c>
      <c r="C80" s="5" t="s">
        <v>8</v>
      </c>
      <c r="D80" s="108">
        <f>'Calculations and Methodology'!C142</f>
        <v>1143638.7791725963</v>
      </c>
      <c r="E80" s="25">
        <f>'Calculations and Methodology'!D142</f>
        <v>938733.12396355881</v>
      </c>
      <c r="F80" s="11">
        <f>'Calculations and Methodology'!E142</f>
        <v>927832.40682211798</v>
      </c>
      <c r="G80" s="11">
        <f>'Calculations and Methodology'!F142</f>
        <v>888997.96036464581</v>
      </c>
      <c r="H80" s="11">
        <f>'Calculations and Methodology'!G142</f>
        <v>882399.7490547694</v>
      </c>
      <c r="I80" s="11">
        <f>'Calculations and Methodology'!H142</f>
        <v>862857.51376769086</v>
      </c>
      <c r="J80" s="11">
        <f>'Calculations and Methodology'!I142</f>
        <v>856692.56759666582</v>
      </c>
      <c r="K80" s="11">
        <f>'Calculations and Methodology'!J142</f>
        <v>851485.12259844458</v>
      </c>
      <c r="L80" s="11">
        <f>'Calculations and Methodology'!K142</f>
        <v>846183.36910314881</v>
      </c>
      <c r="M80" s="11">
        <f>'Calculations and Methodology'!L142</f>
        <v>840567.59700108378</v>
      </c>
      <c r="N80" s="11">
        <f>'Calculations and Methodology'!M142</f>
        <v>834048.42670836882</v>
      </c>
      <c r="O80" s="11">
        <f>'Calculations and Methodology'!N142</f>
        <v>833634.29054571828</v>
      </c>
      <c r="P80" s="11">
        <f>'Calculations and Methodology'!O142</f>
        <v>817085.88164000143</v>
      </c>
      <c r="Q80" s="11">
        <f>'Calculations and Methodology'!P142</f>
        <v>805135.58293982467</v>
      </c>
      <c r="R80" s="11">
        <f>'Calculations and Methodology'!Q142</f>
        <v>794204.43456483376</v>
      </c>
      <c r="S80" s="11">
        <f>'Calculations and Methodology'!R142</f>
        <v>781608.95896276017</v>
      </c>
      <c r="T80" s="11">
        <f>'Calculations and Methodology'!S142</f>
        <v>769648.78727442934</v>
      </c>
      <c r="U80" s="11">
        <f>'Calculations and Methodology'!T142</f>
        <v>758748.23190158524</v>
      </c>
      <c r="V80" s="11">
        <f>'Calculations and Methodology'!U142</f>
        <v>747814.52199992677</v>
      </c>
      <c r="W80" s="11">
        <f>'Calculations and Methodology'!V142</f>
        <v>738925.77424195001</v>
      </c>
      <c r="X80" s="11">
        <f>'Calculations and Methodology'!W142</f>
        <v>731174.67778436642</v>
      </c>
      <c r="Y80" s="11">
        <f>'Calculations and Methodology'!X142</f>
        <v>725749.17569058784</v>
      </c>
      <c r="Z80" s="11">
        <f>'Calculations and Methodology'!Y142</f>
        <v>718777.89862415777</v>
      </c>
      <c r="AA80" s="11">
        <f>'Calculations and Methodology'!Z142</f>
        <v>713904.12383982423</v>
      </c>
      <c r="AB80" s="11">
        <f>'Calculations and Methodology'!AA142</f>
        <v>709556.367571985</v>
      </c>
      <c r="AC80" s="11">
        <f>'Calculations and Methodology'!AB142</f>
        <v>706182.69003277854</v>
      </c>
      <c r="AD80" s="11">
        <f>'Calculations and Methodology'!AC142</f>
        <v>703518.52129930782</v>
      </c>
      <c r="AE80" s="11">
        <f>'Calculations and Methodology'!AD142</f>
        <v>701523.41160622751</v>
      </c>
      <c r="AF80" s="11">
        <f>'Calculations and Methodology'!AE142</f>
        <v>700331.00694062107</v>
      </c>
      <c r="AG80" s="11">
        <f>'Calculations and Methodology'!AF142</f>
        <v>699897.4808956245</v>
      </c>
      <c r="AH80" s="11">
        <f>'Calculations and Methodology'!AG142</f>
        <v>700116.58728294552</v>
      </c>
      <c r="AI80" s="11">
        <f>'Calculations and Methodology'!AH142</f>
        <v>698107.08649345103</v>
      </c>
      <c r="AJ80" s="11">
        <f>'Calculations and Methodology'!AI142</f>
        <v>691249.30875866045</v>
      </c>
      <c r="AK80" s="11">
        <f>'Calculations and Methodology'!AJ142</f>
        <v>684458.89764479327</v>
      </c>
      <c r="AL80" s="11">
        <f>'Calculations and Methodology'!AK142</f>
        <v>677735.19138330151</v>
      </c>
      <c r="AM80" s="11">
        <f>'Calculations and Methodology'!AL142</f>
        <v>671077.53470644716</v>
      </c>
      <c r="AN80" s="11">
        <f>'Calculations and Methodology'!AM142</f>
        <v>664485.27878344245</v>
      </c>
      <c r="AO80" s="11">
        <f>'Calculations and Methodology'!AN142</f>
        <v>657957.78115721687</v>
      </c>
      <c r="AP80" s="11">
        <f>'Calculations and Methodology'!AO142</f>
        <v>651494.40568180615</v>
      </c>
      <c r="AQ80" s="11">
        <f>'Calculations and Methodology'!AP142</f>
        <v>645094.52246035531</v>
      </c>
      <c r="AR80" s="11">
        <f>'Calculations and Methodology'!AQ142</f>
        <v>638757.50778373156</v>
      </c>
      <c r="AS80" s="15">
        <f>'Calculations and Methodology'!AR142</f>
        <v>632482.74406973983</v>
      </c>
    </row>
    <row r="81" spans="2:45">
      <c r="B81" s="35" t="s">
        <v>11</v>
      </c>
      <c r="C81" s="5" t="s">
        <v>8</v>
      </c>
      <c r="D81" s="108">
        <f>'Calculations and Methodology'!C143</f>
        <v>80667.836311089006</v>
      </c>
      <c r="E81" s="25">
        <f>'Calculations and Methodology'!D143</f>
        <v>97625.884281728926</v>
      </c>
      <c r="F81" s="11">
        <f>'Calculations and Methodology'!E143</f>
        <v>96885.901697293768</v>
      </c>
      <c r="G81" s="11">
        <f>'Calculations and Methodology'!F143</f>
        <v>96027.168736836989</v>
      </c>
      <c r="H81" s="11">
        <f>'Calculations and Methodology'!G143</f>
        <v>101745.65890107618</v>
      </c>
      <c r="I81" s="11">
        <f>'Calculations and Methodology'!H143</f>
        <v>108590.24407882313</v>
      </c>
      <c r="J81" s="11">
        <f>'Calculations and Methodology'!I143</f>
        <v>112446.31468610589</v>
      </c>
      <c r="K81" s="11">
        <f>'Calculations and Methodology'!J143</f>
        <v>114572.47796123315</v>
      </c>
      <c r="L81" s="11">
        <f>'Calculations and Methodology'!K143</f>
        <v>116482.79882147923</v>
      </c>
      <c r="M81" s="11">
        <f>'Calculations and Methodology'!L143</f>
        <v>118148.90411714972</v>
      </c>
      <c r="N81" s="11">
        <f>'Calculations and Methodology'!M143</f>
        <v>119647.0880218555</v>
      </c>
      <c r="O81" s="11">
        <f>'Calculations and Methodology'!N143</f>
        <v>121522.32517159152</v>
      </c>
      <c r="P81" s="11">
        <f>'Calculations and Methodology'!O143</f>
        <v>121589.46518081053</v>
      </c>
      <c r="Q81" s="11">
        <f>'Calculations and Methodology'!P143</f>
        <v>122695.42461480136</v>
      </c>
      <c r="R81" s="11">
        <f>'Calculations and Methodology'!Q143</f>
        <v>123364.44356291601</v>
      </c>
      <c r="S81" s="11">
        <f>'Calculations and Methodology'!R143</f>
        <v>123869.7789392246</v>
      </c>
      <c r="T81" s="11">
        <f>'Calculations and Methodology'!S143</f>
        <v>124441.84846480002</v>
      </c>
      <c r="U81" s="11">
        <f>'Calculations and Methodology'!T143</f>
        <v>124809.91823501502</v>
      </c>
      <c r="V81" s="11">
        <f>'Calculations and Methodology'!U143</f>
        <v>124971.12077324203</v>
      </c>
      <c r="W81" s="11">
        <f>'Calculations and Methodology'!V143</f>
        <v>125039.27581237946</v>
      </c>
      <c r="X81" s="11">
        <f>'Calculations and Methodology'!W143</f>
        <v>125249.37856084574</v>
      </c>
      <c r="Y81" s="11">
        <f>'Calculations and Methodology'!X143</f>
        <v>126080.18296173285</v>
      </c>
      <c r="Z81" s="11">
        <f>'Calculations and Methodology'!Y143</f>
        <v>126187.6490659305</v>
      </c>
      <c r="AA81" s="11">
        <f>'Calculations and Methodology'!Z143</f>
        <v>126367.296620589</v>
      </c>
      <c r="AB81" s="11">
        <f>'Calculations and Methodology'!AA143</f>
        <v>126709.14682649703</v>
      </c>
      <c r="AC81" s="11">
        <f>'Calculations and Methodology'!AB143</f>
        <v>127208.36534789068</v>
      </c>
      <c r="AD81" s="11">
        <f>'Calculations and Methodology'!AC143</f>
        <v>127626.77251716655</v>
      </c>
      <c r="AE81" s="11">
        <f>'Calculations and Methodology'!AD143</f>
        <v>127992.33540058715</v>
      </c>
      <c r="AF81" s="11">
        <f>'Calculations and Methodology'!AE143</f>
        <v>128453.20833658922</v>
      </c>
      <c r="AG81" s="11">
        <f>'Calculations and Methodology'!AF143</f>
        <v>129039.00669640373</v>
      </c>
      <c r="AH81" s="11">
        <f>'Calculations and Methodology'!AG143</f>
        <v>129703.24442411389</v>
      </c>
      <c r="AI81" s="11">
        <f>'Calculations and Methodology'!AH143</f>
        <v>129975.60246468142</v>
      </c>
      <c r="AJ81" s="11">
        <f>'Calculations and Methodology'!AI143</f>
        <v>131221.52111435376</v>
      </c>
      <c r="AK81" s="11">
        <f>'Calculations and Methodology'!AJ143</f>
        <v>132479.382876827</v>
      </c>
      <c r="AL81" s="11">
        <f>'Calculations and Methodology'!AK143</f>
        <v>133749.30223625581</v>
      </c>
      <c r="AM81" s="11">
        <f>'Calculations and Methodology'!AL143</f>
        <v>135031.39477421573</v>
      </c>
      <c r="AN81" s="11">
        <f>'Calculations and Methodology'!AM143</f>
        <v>136325.77718022288</v>
      </c>
      <c r="AO81" s="11">
        <f>'Calculations and Methodology'!AN143</f>
        <v>137632.56726235439</v>
      </c>
      <c r="AP81" s="11">
        <f>'Calculations and Methodology'!AO143</f>
        <v>138951.88395797074</v>
      </c>
      <c r="AQ81" s="11">
        <f>'Calculations and Methodology'!AP143</f>
        <v>140283.84734454082</v>
      </c>
      <c r="AR81" s="11">
        <f>'Calculations and Methodology'!AQ143</f>
        <v>141628.57865057068</v>
      </c>
      <c r="AS81" s="15">
        <f>'Calculations and Methodology'!AR143</f>
        <v>142986.20026663729</v>
      </c>
    </row>
    <row r="82" spans="2:45">
      <c r="B82" s="181" t="s">
        <v>44</v>
      </c>
      <c r="C82" s="182"/>
      <c r="D82" s="172">
        <f>'Calculations and Methodology'!C144</f>
        <v>141446794.53516087</v>
      </c>
      <c r="E82" s="159">
        <f>'Calculations and Methodology'!D144</f>
        <v>173617233.30052999</v>
      </c>
      <c r="F82" s="160">
        <f>'Calculations and Methodology'!E144</f>
        <v>171612796.61543882</v>
      </c>
      <c r="G82" s="160">
        <f>'Calculations and Methodology'!F144</f>
        <v>164438955.09749919</v>
      </c>
      <c r="H82" s="160">
        <f>'Calculations and Methodology'!G144</f>
        <v>168855774.09891766</v>
      </c>
      <c r="I82" s="160">
        <f>'Calculations and Methodology'!H144</f>
        <v>169093830.5674727</v>
      </c>
      <c r="J82" s="160">
        <f>'Calculations and Methodology'!I144</f>
        <v>171198554.22934955</v>
      </c>
      <c r="K82" s="160">
        <f>'Calculations and Methodology'!J144</f>
        <v>173634686.65181944</v>
      </c>
      <c r="L82" s="160">
        <f>'Calculations and Methodology'!K144</f>
        <v>176143167.57027778</v>
      </c>
      <c r="M82" s="160">
        <f>'Calculations and Methodology'!L144</f>
        <v>178566916.16659883</v>
      </c>
      <c r="N82" s="160">
        <f>'Calculations and Methodology'!M144</f>
        <v>181041026.61907333</v>
      </c>
      <c r="O82" s="160">
        <f>'Calculations and Methodology'!N144</f>
        <v>184856144.61745518</v>
      </c>
      <c r="P82" s="160">
        <f>'Calculations and Methodology'!O144</f>
        <v>186079256.13973162</v>
      </c>
      <c r="Q82" s="160">
        <f>'Calculations and Methodology'!P144</f>
        <v>188703174.45532742</v>
      </c>
      <c r="R82" s="160">
        <f>'Calculations and Methodology'!Q144</f>
        <v>191461818.21794266</v>
      </c>
      <c r="S82" s="160">
        <f>'Calculations and Methodology'!R144</f>
        <v>194311429.09987053</v>
      </c>
      <c r="T82" s="160">
        <f>'Calculations and Methodology'!S144</f>
        <v>197303058.01309857</v>
      </c>
      <c r="U82" s="160">
        <f>'Calculations and Methodology'!T144</f>
        <v>200259624.28597051</v>
      </c>
      <c r="V82" s="160">
        <f>'Calculations and Methodology'!U144</f>
        <v>203254969.42478031</v>
      </c>
      <c r="W82" s="160">
        <f>'Calculations and Methodology'!V144</f>
        <v>206242217.83633831</v>
      </c>
      <c r="X82" s="160">
        <f>'Calculations and Methodology'!W144</f>
        <v>209130436.83229634</v>
      </c>
      <c r="Y82" s="160">
        <f>'Calculations and Methodology'!X144</f>
        <v>212374649.9766697</v>
      </c>
      <c r="Z82" s="160">
        <f>'Calculations and Methodology'!Y144</f>
        <v>214834938.13288867</v>
      </c>
      <c r="AA82" s="160">
        <f>'Calculations and Methodology'!Z144</f>
        <v>217584331.71966189</v>
      </c>
      <c r="AB82" s="160">
        <f>'Calculations and Methodology'!AA144</f>
        <v>220145542.46583784</v>
      </c>
      <c r="AC82" s="160">
        <f>'Calculations and Methodology'!AB144</f>
        <v>222664694.66495624</v>
      </c>
      <c r="AD82" s="160">
        <f>'Calculations and Methodology'!AC144</f>
        <v>225096669.928929</v>
      </c>
      <c r="AE82" s="160">
        <f>'Calculations and Methodology'!AD144</f>
        <v>227447528.07786024</v>
      </c>
      <c r="AF82" s="160">
        <f>'Calculations and Methodology'!AE144</f>
        <v>229780648.51271975</v>
      </c>
      <c r="AG82" s="160">
        <f>'Calculations and Methodology'!AF144</f>
        <v>232121486.71624285</v>
      </c>
      <c r="AH82" s="160">
        <f>'Calculations and Methodology'!AG144</f>
        <v>234442374.00969428</v>
      </c>
      <c r="AI82" s="160">
        <f>'Calculations and Methodology'!AH144</f>
        <v>236098057.0314123</v>
      </c>
      <c r="AJ82" s="160">
        <f>'Calculations and Methodology'!AI144</f>
        <v>238529665.4899404</v>
      </c>
      <c r="AK82" s="160">
        <f>'Calculations and Methodology'!AJ144</f>
        <v>240986317.44001576</v>
      </c>
      <c r="AL82" s="160">
        <f>'Calculations and Methodology'!AK144</f>
        <v>243468270.80822462</v>
      </c>
      <c r="AM82" s="160">
        <f>'Calculations and Methodology'!AL144</f>
        <v>245975786.17757696</v>
      </c>
      <c r="AN82" s="160">
        <f>'Calculations and Methodology'!AM144</f>
        <v>248509126.81486529</v>
      </c>
      <c r="AO82" s="160">
        <f>'Calculations and Methodology'!AN144</f>
        <v>251068558.6983054</v>
      </c>
      <c r="AP82" s="160">
        <f>'Calculations and Methodology'!AO144</f>
        <v>253654350.54546165</v>
      </c>
      <c r="AQ82" s="160">
        <f>'Calculations and Methodology'!AP144</f>
        <v>256266773.84145996</v>
      </c>
      <c r="AR82" s="160">
        <f>'Calculations and Methodology'!AQ144</f>
        <v>258906102.86749128</v>
      </c>
      <c r="AS82" s="161">
        <f>'Calculations and Methodology'!AR144</f>
        <v>261572614.72960871</v>
      </c>
    </row>
    <row r="83" spans="2:45">
      <c r="B83" s="35"/>
      <c r="C83" s="5"/>
      <c r="D83" s="108"/>
      <c r="E83" s="25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5"/>
    </row>
    <row r="84" spans="2:45">
      <c r="B84" s="37" t="s">
        <v>12</v>
      </c>
      <c r="C84" s="7" t="s">
        <v>9</v>
      </c>
      <c r="D84" s="109">
        <f>'Calculations and Methodology'!C146</f>
        <v>5297.5680098308794</v>
      </c>
      <c r="E84" s="52">
        <f>'Calculations and Methodology'!D146</f>
        <v>6670.2843607818195</v>
      </c>
      <c r="F84" s="17">
        <f>'Calculations and Methodology'!E146</f>
        <v>7559.794082582107</v>
      </c>
      <c r="G84" s="17">
        <f>'Calculations and Methodology'!F146</f>
        <v>8792.5848741928803</v>
      </c>
      <c r="H84" s="17">
        <f>'Calculations and Methodology'!G146</f>
        <v>7511.4698422229976</v>
      </c>
      <c r="I84" s="17">
        <f>'Calculations and Methodology'!H146</f>
        <v>7582.3637817713061</v>
      </c>
      <c r="J84" s="17">
        <f>'Calculations and Methodology'!I146</f>
        <v>7666.7734700392975</v>
      </c>
      <c r="K84" s="17">
        <f>'Calculations and Methodology'!J146</f>
        <v>7737.9916107152812</v>
      </c>
      <c r="L84" s="17">
        <f>'Calculations and Methodology'!K146</f>
        <v>7825.6343485480575</v>
      </c>
      <c r="M84" s="17">
        <f>'Calculations and Methodology'!L146</f>
        <v>7908.1906013923781</v>
      </c>
      <c r="N84" s="17">
        <f>'Calculations and Methodology'!M146</f>
        <v>8008.6298270950383</v>
      </c>
      <c r="O84" s="17">
        <f>'Calculations and Methodology'!N146</f>
        <v>8119.4205166264619</v>
      </c>
      <c r="P84" s="17">
        <f>'Calculations and Methodology'!O146</f>
        <v>8126.3945876389134</v>
      </c>
      <c r="Q84" s="17">
        <f>'Calculations and Methodology'!P146</f>
        <v>8201.4043364128247</v>
      </c>
      <c r="R84" s="17">
        <f>'Calculations and Methodology'!Q146</f>
        <v>8270.0756005412422</v>
      </c>
      <c r="S84" s="17">
        <f>'Calculations and Methodology'!R146</f>
        <v>8338.2871654713199</v>
      </c>
      <c r="T84" s="17">
        <f>'Calculations and Methodology'!S146</f>
        <v>8407.691947901043</v>
      </c>
      <c r="U84" s="17">
        <f>'Calculations and Methodology'!T146</f>
        <v>8478.2114934317015</v>
      </c>
      <c r="V84" s="17">
        <f>'Calculations and Methodology'!U146</f>
        <v>8534.9858491459818</v>
      </c>
      <c r="W84" s="17">
        <f>'Calculations and Methodology'!V146</f>
        <v>8595.3146867291362</v>
      </c>
      <c r="X84" s="17">
        <f>'Calculations and Methodology'!W146</f>
        <v>8657.5456985447836</v>
      </c>
      <c r="Y84" s="17">
        <f>'Calculations and Methodology'!X146</f>
        <v>8733.4645599835712</v>
      </c>
      <c r="Z84" s="17">
        <f>'Calculations and Methodology'!Y146</f>
        <v>8780.5464981668883</v>
      </c>
      <c r="AA84" s="17">
        <f>'Calculations and Methodology'!Z146</f>
        <v>8843.5560767520728</v>
      </c>
      <c r="AB84" s="17">
        <f>'Calculations and Methodology'!AA146</f>
        <v>8909.0895288711199</v>
      </c>
      <c r="AC84" s="17">
        <f>'Calculations and Methodology'!AB146</f>
        <v>8978.0890709560063</v>
      </c>
      <c r="AD84" s="17">
        <f>'Calculations and Methodology'!AC146</f>
        <v>9044.6100025632295</v>
      </c>
      <c r="AE84" s="17">
        <f>'Calculations and Methodology'!AD146</f>
        <v>9116.7641506996642</v>
      </c>
      <c r="AF84" s="17">
        <f>'Calculations and Methodology'!AE146</f>
        <v>9196.2766453888689</v>
      </c>
      <c r="AG84" s="17">
        <f>'Calculations and Methodology'!AF146</f>
        <v>9278.2982393766633</v>
      </c>
      <c r="AH84" s="17">
        <f>'Calculations and Methodology'!AG146</f>
        <v>9362.613424585239</v>
      </c>
      <c r="AI84" s="17">
        <f>'Calculations and Methodology'!AH146</f>
        <v>9424.233990214645</v>
      </c>
      <c r="AJ84" s="17">
        <f>'Calculations and Methodology'!AI146</f>
        <v>9533.435900709319</v>
      </c>
      <c r="AK84" s="17">
        <f>'Calculations and Methodology'!AJ146</f>
        <v>9643.9031721095125</v>
      </c>
      <c r="AL84" s="17">
        <f>'Calculations and Methodology'!AK146</f>
        <v>9755.6504665966295</v>
      </c>
      <c r="AM84" s="17">
        <f>'Calculations and Methodology'!AL146</f>
        <v>9868.6926162479194</v>
      </c>
      <c r="AN84" s="17">
        <f>'Calculations and Methodology'!AM146</f>
        <v>9983.0446250051227</v>
      </c>
      <c r="AO84" s="17">
        <f>'Calculations and Methodology'!AN146</f>
        <v>10098.721670665926</v>
      </c>
      <c r="AP84" s="17">
        <f>'Calculations and Methodology'!AO146</f>
        <v>10215.739106898489</v>
      </c>
      <c r="AQ84" s="17">
        <f>'Calculations and Methodology'!AP146</f>
        <v>10334.112465279319</v>
      </c>
      <c r="AR84" s="17">
        <f>'Calculations and Methodology'!AQ146</f>
        <v>10453.857457354758</v>
      </c>
      <c r="AS84" s="18">
        <f>'Calculations and Methodology'!AR146</f>
        <v>10574.989976726354</v>
      </c>
    </row>
    <row r="85" spans="2:45">
      <c r="B85" s="89"/>
      <c r="C85" s="72" t="s">
        <v>40</v>
      </c>
      <c r="D85" s="90">
        <f>SUM(D67:D81,D84)</f>
        <v>3296213.8506884156</v>
      </c>
      <c r="E85" s="90">
        <f t="shared" ref="E85:AS85" si="18">SUM(E67:E81,E84)</f>
        <v>3204514.7600339325</v>
      </c>
      <c r="F85" s="90">
        <f t="shared" si="18"/>
        <v>3088027.6454140479</v>
      </c>
      <c r="G85" s="90">
        <f t="shared" si="18"/>
        <v>3001558.9981746688</v>
      </c>
      <c r="H85" s="90">
        <f t="shared" si="18"/>
        <v>3066193.2855511801</v>
      </c>
      <c r="I85" s="90">
        <f t="shared" si="18"/>
        <v>3051923.687501919</v>
      </c>
      <c r="J85" s="90">
        <f t="shared" si="18"/>
        <v>3078607.0786894285</v>
      </c>
      <c r="K85" s="90">
        <f t="shared" si="18"/>
        <v>3092965.5565783121</v>
      </c>
      <c r="L85" s="90">
        <f t="shared" si="18"/>
        <v>3108286.8301899694</v>
      </c>
      <c r="M85" s="90">
        <f t="shared" si="18"/>
        <v>3116714.5717234756</v>
      </c>
      <c r="N85" s="90">
        <f t="shared" si="18"/>
        <v>3128726.4888291205</v>
      </c>
      <c r="O85" s="90">
        <f t="shared" si="18"/>
        <v>3154910.400026462</v>
      </c>
      <c r="P85" s="90">
        <f t="shared" si="18"/>
        <v>3133439.6291197883</v>
      </c>
      <c r="Q85" s="90">
        <f t="shared" si="18"/>
        <v>3135159.3683755239</v>
      </c>
      <c r="R85" s="90">
        <f t="shared" si="18"/>
        <v>3134185.3330689617</v>
      </c>
      <c r="S85" s="90">
        <f t="shared" si="18"/>
        <v>3131902.1096834941</v>
      </c>
      <c r="T85" s="90">
        <f t="shared" si="18"/>
        <v>3130342.377551313</v>
      </c>
      <c r="U85" s="90">
        <f t="shared" si="18"/>
        <v>3129529.6661343072</v>
      </c>
      <c r="V85" s="90">
        <f t="shared" si="18"/>
        <v>3126211.4729759158</v>
      </c>
      <c r="W85" s="90">
        <f t="shared" si="18"/>
        <v>3125322.3960008612</v>
      </c>
      <c r="X85" s="90">
        <f t="shared" si="18"/>
        <v>3126430.5908013955</v>
      </c>
      <c r="Y85" s="90">
        <f t="shared" si="18"/>
        <v>3134639.1284306198</v>
      </c>
      <c r="Z85" s="90">
        <f t="shared" si="18"/>
        <v>3133078.6937361998</v>
      </c>
      <c r="AA85" s="90">
        <f t="shared" si="18"/>
        <v>3137773.0985299223</v>
      </c>
      <c r="AB85" s="90">
        <f t="shared" si="18"/>
        <v>3143397.3783562756</v>
      </c>
      <c r="AC85" s="90">
        <f t="shared" si="18"/>
        <v>3150501.9578383905</v>
      </c>
      <c r="AD85" s="90">
        <f t="shared" si="18"/>
        <v>3157941.8537780452</v>
      </c>
      <c r="AE85" s="90">
        <f t="shared" si="18"/>
        <v>3166611.1752710855</v>
      </c>
      <c r="AF85" s="90">
        <f t="shared" si="18"/>
        <v>3177145.4213029831</v>
      </c>
      <c r="AG85" s="90">
        <f t="shared" si="18"/>
        <v>3189327.6149927829</v>
      </c>
      <c r="AH85" s="90">
        <f t="shared" si="18"/>
        <v>3204229.3948093322</v>
      </c>
      <c r="AI85" s="90">
        <f t="shared" si="18"/>
        <v>3210379.0479774163</v>
      </c>
      <c r="AJ85" s="90">
        <f t="shared" si="18"/>
        <v>3213319.9832556909</v>
      </c>
      <c r="AK85" s="90">
        <f t="shared" si="18"/>
        <v>3216431.7643295466</v>
      </c>
      <c r="AL85" s="90">
        <f t="shared" si="18"/>
        <v>3219713.9389632908</v>
      </c>
      <c r="AM85" s="90">
        <f t="shared" si="18"/>
        <v>3223166.0704652532</v>
      </c>
      <c r="AN85" s="90">
        <f t="shared" si="18"/>
        <v>3226787.7375572906</v>
      </c>
      <c r="AO85" s="90">
        <f t="shared" si="18"/>
        <v>3230578.5342471171</v>
      </c>
      <c r="AP85" s="90">
        <f t="shared" si="18"/>
        <v>3234538.0697034257</v>
      </c>
      <c r="AQ85" s="90">
        <f t="shared" si="18"/>
        <v>3238665.9681337425</v>
      </c>
      <c r="AR85" s="90">
        <f t="shared" si="18"/>
        <v>3242961.8686649888</v>
      </c>
      <c r="AS85" s="91">
        <f t="shared" si="18"/>
        <v>3247425.4252266902</v>
      </c>
    </row>
  </sheetData>
  <mergeCells count="1">
    <mergeCell ref="B82:C8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2:BC133"/>
  <sheetViews>
    <sheetView tabSelected="1" topLeftCell="AI46" workbookViewId="0">
      <selection activeCell="AS53" sqref="AS53"/>
    </sheetView>
  </sheetViews>
  <sheetFormatPr defaultRowHeight="15"/>
  <cols>
    <col min="1" max="1" width="22" bestFit="1" customWidth="1"/>
    <col min="2" max="2" width="15.42578125" bestFit="1" customWidth="1"/>
    <col min="3" max="3" width="22.7109375" bestFit="1" customWidth="1"/>
    <col min="4" max="44" width="12.7109375" customWidth="1"/>
    <col min="50" max="50" width="22" bestFit="1" customWidth="1"/>
    <col min="51" max="51" width="15.42578125" bestFit="1" customWidth="1"/>
    <col min="52" max="54" width="9" bestFit="1" customWidth="1"/>
    <col min="55" max="55" width="11.7109375" bestFit="1" customWidth="1"/>
  </cols>
  <sheetData>
    <row r="52" spans="3:47">
      <c r="C52" s="72" t="s">
        <v>14</v>
      </c>
      <c r="D52" s="105">
        <v>1990</v>
      </c>
      <c r="E52" s="19">
        <v>2010</v>
      </c>
      <c r="F52" s="20">
        <v>2011</v>
      </c>
      <c r="G52" s="20">
        <v>2012</v>
      </c>
      <c r="H52" s="20">
        <v>2013</v>
      </c>
      <c r="I52" s="20">
        <v>2014</v>
      </c>
      <c r="J52" s="20">
        <v>2015</v>
      </c>
      <c r="K52" s="20">
        <v>2016</v>
      </c>
      <c r="L52" s="20">
        <v>2017</v>
      </c>
      <c r="M52" s="20">
        <v>2018</v>
      </c>
      <c r="N52" s="20">
        <v>2019</v>
      </c>
      <c r="O52" s="20">
        <v>2020</v>
      </c>
      <c r="P52" s="20">
        <v>2021</v>
      </c>
      <c r="Q52" s="20">
        <v>2022</v>
      </c>
      <c r="R52" s="20">
        <v>2023</v>
      </c>
      <c r="S52" s="20">
        <v>2024</v>
      </c>
      <c r="T52" s="20">
        <v>2025</v>
      </c>
      <c r="U52" s="20">
        <v>2026</v>
      </c>
      <c r="V52" s="20">
        <v>2027</v>
      </c>
      <c r="W52" s="20">
        <v>2028</v>
      </c>
      <c r="X52" s="20">
        <v>2029</v>
      </c>
      <c r="Y52" s="20">
        <v>2030</v>
      </c>
      <c r="Z52" s="20">
        <v>2031</v>
      </c>
      <c r="AA52" s="20">
        <v>2032</v>
      </c>
      <c r="AB52" s="20">
        <v>2033</v>
      </c>
      <c r="AC52" s="20">
        <v>2034</v>
      </c>
      <c r="AD52" s="20">
        <v>2035</v>
      </c>
      <c r="AE52" s="20">
        <v>2036</v>
      </c>
      <c r="AF52" s="20">
        <v>2037</v>
      </c>
      <c r="AG52" s="20">
        <v>2038</v>
      </c>
      <c r="AH52" s="20">
        <v>2039</v>
      </c>
      <c r="AI52" s="20">
        <v>2040</v>
      </c>
      <c r="AJ52" s="20">
        <v>2041</v>
      </c>
      <c r="AK52" s="20">
        <v>2042</v>
      </c>
      <c r="AL52" s="20">
        <v>2043</v>
      </c>
      <c r="AM52" s="20">
        <v>2044</v>
      </c>
      <c r="AN52" s="20">
        <v>2045</v>
      </c>
      <c r="AO52" s="20">
        <v>2046</v>
      </c>
      <c r="AP52" s="20">
        <v>2047</v>
      </c>
      <c r="AQ52" s="20">
        <v>2048</v>
      </c>
      <c r="AR52" s="20">
        <v>2049</v>
      </c>
      <c r="AS52" s="21">
        <v>2050</v>
      </c>
      <c r="AT52" s="176">
        <v>20.5</v>
      </c>
      <c r="AU52" s="177"/>
    </row>
    <row r="53" spans="3:47">
      <c r="C53" s="70" t="s">
        <v>2</v>
      </c>
      <c r="D53" s="49">
        <f t="shared" ref="D53" si="0">SUM(D67,D72:D73,D75)</f>
        <v>138278.63871386318</v>
      </c>
      <c r="E53" s="49">
        <f t="shared" ref="E53:AS53" si="1">SUM(F67,F72:F73,F75)</f>
        <v>144084.32736174768</v>
      </c>
      <c r="F53" s="50">
        <f t="shared" si="1"/>
        <v>131915.37894716809</v>
      </c>
      <c r="G53" s="50">
        <f t="shared" si="1"/>
        <v>123057.91600407977</v>
      </c>
      <c r="H53" s="50">
        <f t="shared" si="1"/>
        <v>128583.87902937435</v>
      </c>
      <c r="I53" s="50">
        <f t="shared" si="1"/>
        <v>128320.82132670187</v>
      </c>
      <c r="J53" s="50">
        <f t="shared" si="1"/>
        <v>128430.89020598875</v>
      </c>
      <c r="K53" s="50">
        <f t="shared" si="1"/>
        <v>128768.15431589511</v>
      </c>
      <c r="L53" s="50">
        <f t="shared" si="1"/>
        <v>129415.87703973301</v>
      </c>
      <c r="M53" s="50">
        <f t="shared" si="1"/>
        <v>130300.31286836878</v>
      </c>
      <c r="N53" s="50">
        <f t="shared" si="1"/>
        <v>131517.89264274979</v>
      </c>
      <c r="O53" s="50">
        <f t="shared" si="1"/>
        <v>132697.30550800389</v>
      </c>
      <c r="P53" s="50">
        <f t="shared" si="1"/>
        <v>132431.61143537576</v>
      </c>
      <c r="Q53" s="50">
        <f t="shared" si="1"/>
        <v>133287.44988302441</v>
      </c>
      <c r="R53" s="50">
        <f t="shared" si="1"/>
        <v>134290.37636514727</v>
      </c>
      <c r="S53" s="50">
        <f t="shared" si="1"/>
        <v>135363.82601164567</v>
      </c>
      <c r="T53" s="50">
        <f t="shared" si="1"/>
        <v>136536.64791094841</v>
      </c>
      <c r="U53" s="50">
        <f t="shared" si="1"/>
        <v>137680.34075620031</v>
      </c>
      <c r="V53" s="50">
        <f t="shared" si="1"/>
        <v>138923.37819463023</v>
      </c>
      <c r="W53" s="50">
        <f t="shared" si="1"/>
        <v>140128.52479861683</v>
      </c>
      <c r="X53" s="50">
        <f t="shared" si="1"/>
        <v>141344.08153510353</v>
      </c>
      <c r="Y53" s="50">
        <f t="shared" si="1"/>
        <v>142863.63306259114</v>
      </c>
      <c r="Z53" s="50">
        <f t="shared" si="1"/>
        <v>143903.89768403783</v>
      </c>
      <c r="AA53" s="50">
        <f t="shared" si="1"/>
        <v>145177.7113800933</v>
      </c>
      <c r="AB53" s="50">
        <f t="shared" si="1"/>
        <v>146474.38926238951</v>
      </c>
      <c r="AC53" s="50">
        <f t="shared" si="1"/>
        <v>147791.32128382567</v>
      </c>
      <c r="AD53" s="50">
        <f t="shared" si="1"/>
        <v>149082.31967796729</v>
      </c>
      <c r="AE53" s="50">
        <f t="shared" si="1"/>
        <v>150482.61427475611</v>
      </c>
      <c r="AF53" s="50">
        <f t="shared" si="1"/>
        <v>151982.0671344806</v>
      </c>
      <c r="AG53" s="50">
        <f t="shared" si="1"/>
        <v>153512.44137930605</v>
      </c>
      <c r="AH53" s="50">
        <f t="shared" si="1"/>
        <v>155117.71985026138</v>
      </c>
      <c r="AI53" s="50">
        <f t="shared" si="1"/>
        <v>156375.95828025386</v>
      </c>
      <c r="AJ53" s="50">
        <f t="shared" si="1"/>
        <v>156854.35836825031</v>
      </c>
      <c r="AK53" s="50">
        <f t="shared" si="1"/>
        <v>157337.05065095899</v>
      </c>
      <c r="AL53" s="50">
        <f t="shared" si="1"/>
        <v>157824.02598008714</v>
      </c>
      <c r="AM53" s="50">
        <f t="shared" si="1"/>
        <v>158315.27562220508</v>
      </c>
      <c r="AN53" s="50">
        <f t="shared" si="1"/>
        <v>158810.79125197243</v>
      </c>
      <c r="AO53" s="50">
        <f t="shared" si="1"/>
        <v>159310.56494551044</v>
      </c>
      <c r="AP53" s="50">
        <f t="shared" si="1"/>
        <v>159814.58917391655</v>
      </c>
      <c r="AQ53" s="50">
        <f t="shared" si="1"/>
        <v>160322.85679691876</v>
      </c>
      <c r="AR53" s="50">
        <f t="shared" si="1"/>
        <v>160835.36105666653</v>
      </c>
      <c r="AS53" s="51">
        <f t="shared" si="1"/>
        <v>161352.09557165561</v>
      </c>
      <c r="AT53" s="174">
        <f>AS53/SUM($AS$53:$AS$58)</f>
        <v>0.36796974827706214</v>
      </c>
      <c r="AU53" s="173"/>
    </row>
    <row r="54" spans="3:47">
      <c r="C54" s="70" t="s">
        <v>3</v>
      </c>
      <c r="D54" s="25">
        <f t="shared" ref="D54" si="2">SUM(D68,D76)</f>
        <v>83809.190114839454</v>
      </c>
      <c r="E54" s="25">
        <f t="shared" ref="E54:AS54" si="3">SUM(F68,F76)</f>
        <v>94622.744523914254</v>
      </c>
      <c r="F54" s="11">
        <f t="shared" si="3"/>
        <v>90907.486882499623</v>
      </c>
      <c r="G54" s="11">
        <f t="shared" si="3"/>
        <v>89532.443328688329</v>
      </c>
      <c r="H54" s="11">
        <f t="shared" si="3"/>
        <v>91027.45187015894</v>
      </c>
      <c r="I54" s="11">
        <f t="shared" si="3"/>
        <v>91740.793705592077</v>
      </c>
      <c r="J54" s="11">
        <f t="shared" si="3"/>
        <v>92162.959138883511</v>
      </c>
      <c r="K54" s="11">
        <f t="shared" si="3"/>
        <v>92700.188913623962</v>
      </c>
      <c r="L54" s="11">
        <f t="shared" si="3"/>
        <v>93288.589529516452</v>
      </c>
      <c r="M54" s="11">
        <f t="shared" si="3"/>
        <v>93979.126694540595</v>
      </c>
      <c r="N54" s="11">
        <f t="shared" si="3"/>
        <v>94894.870912750092</v>
      </c>
      <c r="O54" s="11">
        <f t="shared" si="3"/>
        <v>96380.708879106722</v>
      </c>
      <c r="P54" s="11">
        <f t="shared" si="3"/>
        <v>96504.54242788523</v>
      </c>
      <c r="Q54" s="11">
        <f t="shared" si="3"/>
        <v>97279.780443454321</v>
      </c>
      <c r="R54" s="11">
        <f t="shared" si="3"/>
        <v>98132.635299849135</v>
      </c>
      <c r="S54" s="11">
        <f t="shared" si="3"/>
        <v>99032.603644349758</v>
      </c>
      <c r="T54" s="11">
        <f t="shared" si="3"/>
        <v>100060.57402935004</v>
      </c>
      <c r="U54" s="11">
        <f t="shared" si="3"/>
        <v>101090.82469280319</v>
      </c>
      <c r="V54" s="11">
        <f t="shared" si="3"/>
        <v>102110.45601035174</v>
      </c>
      <c r="W54" s="11">
        <f t="shared" si="3"/>
        <v>103045.82147689136</v>
      </c>
      <c r="X54" s="11">
        <f t="shared" si="3"/>
        <v>104002.54794033477</v>
      </c>
      <c r="Y54" s="11">
        <f t="shared" si="3"/>
        <v>104971.81576056968</v>
      </c>
      <c r="Z54" s="11">
        <f t="shared" si="3"/>
        <v>105603.55271121656</v>
      </c>
      <c r="AA54" s="11">
        <f t="shared" si="3"/>
        <v>106483.39234070627</v>
      </c>
      <c r="AB54" s="11">
        <f t="shared" si="3"/>
        <v>107423.51420335026</v>
      </c>
      <c r="AC54" s="11">
        <f t="shared" si="3"/>
        <v>108372.97766774571</v>
      </c>
      <c r="AD54" s="11">
        <f t="shared" si="3"/>
        <v>109292.26968485072</v>
      </c>
      <c r="AE54" s="11">
        <f t="shared" si="3"/>
        <v>110264.61977371085</v>
      </c>
      <c r="AF54" s="11">
        <f t="shared" si="3"/>
        <v>111227.39672955807</v>
      </c>
      <c r="AG54" s="11">
        <f t="shared" si="3"/>
        <v>112179.06933850111</v>
      </c>
      <c r="AH54" s="11">
        <f t="shared" si="3"/>
        <v>113116.81510562878</v>
      </c>
      <c r="AI54" s="11">
        <f t="shared" si="3"/>
        <v>113735.44901907153</v>
      </c>
      <c r="AJ54" s="11">
        <f t="shared" si="3"/>
        <v>114439.39417735494</v>
      </c>
      <c r="AK54" s="11">
        <f t="shared" si="3"/>
        <v>115147.96478009675</v>
      </c>
      <c r="AL54" s="11">
        <f t="shared" si="3"/>
        <v>115861.19173389085</v>
      </c>
      <c r="AM54" s="11">
        <f t="shared" si="3"/>
        <v>116579.10615277159</v>
      </c>
      <c r="AN54" s="11">
        <f t="shared" si="3"/>
        <v>117301.73935960767</v>
      </c>
      <c r="AO54" s="11">
        <f t="shared" si="3"/>
        <v>118029.12288750554</v>
      </c>
      <c r="AP54" s="11">
        <f t="shared" si="3"/>
        <v>118761.28848122213</v>
      </c>
      <c r="AQ54" s="11">
        <f t="shared" si="3"/>
        <v>119498.26809858701</v>
      </c>
      <c r="AR54" s="11">
        <f t="shared" si="3"/>
        <v>120240.09391193435</v>
      </c>
      <c r="AS54" s="15">
        <f t="shared" si="3"/>
        <v>120986.79830954423</v>
      </c>
      <c r="AT54" s="174">
        <f t="shared" ref="AT54:AT58" si="4">AS54/SUM($AS$53:$AS$58)</f>
        <v>0.2759151132254109</v>
      </c>
      <c r="AU54" s="173"/>
    </row>
    <row r="55" spans="3:47">
      <c r="C55" s="70" t="s">
        <v>4</v>
      </c>
      <c r="D55" s="25">
        <f t="shared" ref="D55" si="5">SUM(D69,D77)</f>
        <v>53693.490463213355</v>
      </c>
      <c r="E55" s="25">
        <f t="shared" ref="E55:AS55" si="6">SUM(F69,F77)</f>
        <v>60841.238867129257</v>
      </c>
      <c r="F55" s="11">
        <f t="shared" si="6"/>
        <v>62545.073439406158</v>
      </c>
      <c r="G55" s="11">
        <f t="shared" si="6"/>
        <v>66737.085978278279</v>
      </c>
      <c r="H55" s="11">
        <f t="shared" si="6"/>
        <v>63915.657988544866</v>
      </c>
      <c r="I55" s="11">
        <f t="shared" si="6"/>
        <v>65015.508375876401</v>
      </c>
      <c r="J55" s="11">
        <f t="shared" si="6"/>
        <v>67919.354562174471</v>
      </c>
      <c r="K55" s="11">
        <f t="shared" si="6"/>
        <v>69587.575599563745</v>
      </c>
      <c r="L55" s="11">
        <f t="shared" si="6"/>
        <v>71347.100630700777</v>
      </c>
      <c r="M55" s="11">
        <f t="shared" si="6"/>
        <v>72330.53806575053</v>
      </c>
      <c r="N55" s="11">
        <f t="shared" si="6"/>
        <v>73414.700918062445</v>
      </c>
      <c r="O55" s="11">
        <f t="shared" si="6"/>
        <v>74604.608194472239</v>
      </c>
      <c r="P55" s="11">
        <f t="shared" si="6"/>
        <v>74638.407625165506</v>
      </c>
      <c r="Q55" s="11">
        <f t="shared" si="6"/>
        <v>75399.220853589592</v>
      </c>
      <c r="R55" s="11">
        <f t="shared" si="6"/>
        <v>75621.179033168723</v>
      </c>
      <c r="S55" s="11">
        <f t="shared" si="6"/>
        <v>75741.039584045095</v>
      </c>
      <c r="T55" s="11">
        <f t="shared" si="6"/>
        <v>75663.290037657629</v>
      </c>
      <c r="U55" s="11">
        <f t="shared" si="6"/>
        <v>75633.94987646013</v>
      </c>
      <c r="V55" s="11">
        <f t="shared" si="6"/>
        <v>75076.968566944794</v>
      </c>
      <c r="W55" s="11">
        <f t="shared" si="6"/>
        <v>74751.159146669699</v>
      </c>
      <c r="X55" s="11">
        <f t="shared" si="6"/>
        <v>74475.355335390574</v>
      </c>
      <c r="Y55" s="11">
        <f t="shared" si="6"/>
        <v>74417.804643611424</v>
      </c>
      <c r="Z55" s="11">
        <f t="shared" si="6"/>
        <v>74115.355047305886</v>
      </c>
      <c r="AA55" s="11">
        <f t="shared" si="6"/>
        <v>73915.289325832186</v>
      </c>
      <c r="AB55" s="11">
        <f t="shared" si="6"/>
        <v>73704.463998401246</v>
      </c>
      <c r="AC55" s="11">
        <f t="shared" si="6"/>
        <v>73564.231986241968</v>
      </c>
      <c r="AD55" s="11">
        <f t="shared" si="6"/>
        <v>73406.956609406756</v>
      </c>
      <c r="AE55" s="11">
        <f t="shared" si="6"/>
        <v>73252.200053225519</v>
      </c>
      <c r="AF55" s="11">
        <f t="shared" si="6"/>
        <v>73231.102359163517</v>
      </c>
      <c r="AG55" s="11">
        <f t="shared" si="6"/>
        <v>73288.473928760199</v>
      </c>
      <c r="AH55" s="11">
        <f t="shared" si="6"/>
        <v>73439.017776297318</v>
      </c>
      <c r="AI55" s="11">
        <f t="shared" si="6"/>
        <v>73408.618856425761</v>
      </c>
      <c r="AJ55" s="11">
        <f t="shared" si="6"/>
        <v>73870.011628720138</v>
      </c>
      <c r="AK55" s="11">
        <f t="shared" si="6"/>
        <v>74334.335706805432</v>
      </c>
      <c r="AL55" s="11">
        <f t="shared" si="6"/>
        <v>74801.609932458756</v>
      </c>
      <c r="AM55" s="11">
        <f t="shared" si="6"/>
        <v>75271.853270078325</v>
      </c>
      <c r="AN55" s="11">
        <f t="shared" si="6"/>
        <v>75745.084807491701</v>
      </c>
      <c r="AO55" s="11">
        <f t="shared" si="6"/>
        <v>76221.32375676962</v>
      </c>
      <c r="AP55" s="11">
        <f t="shared" si="6"/>
        <v>76700.589455045047</v>
      </c>
      <c r="AQ55" s="11">
        <f t="shared" si="6"/>
        <v>77182.901365337893</v>
      </c>
      <c r="AR55" s="11">
        <f t="shared" si="6"/>
        <v>77668.279077385087</v>
      </c>
      <c r="AS55" s="15">
        <f t="shared" si="6"/>
        <v>78156.742308476212</v>
      </c>
      <c r="AT55" s="174">
        <f t="shared" si="4"/>
        <v>0.17823949971962619</v>
      </c>
      <c r="AU55" s="173"/>
    </row>
    <row r="56" spans="3:47">
      <c r="C56" s="70" t="s">
        <v>5</v>
      </c>
      <c r="D56" s="25">
        <f t="shared" ref="D56" si="7">SUM(D70,D78)</f>
        <v>13567.098249222841</v>
      </c>
      <c r="E56" s="25">
        <f t="shared" ref="E56:AS56" si="8">SUM(F70,F78)</f>
        <v>14719.376705143563</v>
      </c>
      <c r="F56" s="11">
        <f t="shared" si="8"/>
        <v>14195.73096023508</v>
      </c>
      <c r="G56" s="11">
        <f t="shared" si="8"/>
        <v>12982.934689787475</v>
      </c>
      <c r="H56" s="11">
        <f t="shared" si="8"/>
        <v>13751.730159508412</v>
      </c>
      <c r="I56" s="11">
        <f t="shared" si="8"/>
        <v>13826.581571052779</v>
      </c>
      <c r="J56" s="11">
        <f t="shared" si="8"/>
        <v>14001.317090357879</v>
      </c>
      <c r="K56" s="11">
        <f t="shared" si="8"/>
        <v>14128.600085097924</v>
      </c>
      <c r="L56" s="11">
        <f t="shared" si="8"/>
        <v>14276.620711341968</v>
      </c>
      <c r="M56" s="11">
        <f t="shared" si="8"/>
        <v>14400.622460639393</v>
      </c>
      <c r="N56" s="11">
        <f t="shared" si="8"/>
        <v>14556.579239673829</v>
      </c>
      <c r="O56" s="11">
        <f t="shared" si="8"/>
        <v>14745.028507055606</v>
      </c>
      <c r="P56" s="11">
        <f t="shared" si="8"/>
        <v>14740.370878676182</v>
      </c>
      <c r="Q56" s="11">
        <f t="shared" si="8"/>
        <v>14856.76103481085</v>
      </c>
      <c r="R56" s="11">
        <f t="shared" si="8"/>
        <v>14956.919741993646</v>
      </c>
      <c r="S56" s="11">
        <f t="shared" si="8"/>
        <v>15058.079067266481</v>
      </c>
      <c r="T56" s="11">
        <f t="shared" si="8"/>
        <v>15160.483943638454</v>
      </c>
      <c r="U56" s="11">
        <f t="shared" si="8"/>
        <v>15263.649413503152</v>
      </c>
      <c r="V56" s="11">
        <f t="shared" si="8"/>
        <v>15345.893678489192</v>
      </c>
      <c r="W56" s="11">
        <f t="shared" si="8"/>
        <v>15433.111901196993</v>
      </c>
      <c r="X56" s="11">
        <f t="shared" si="8"/>
        <v>15524.321228755874</v>
      </c>
      <c r="Y56" s="11">
        <f t="shared" si="8"/>
        <v>15641.640087616621</v>
      </c>
      <c r="Z56" s="11">
        <f t="shared" si="8"/>
        <v>15707.370385237213</v>
      </c>
      <c r="AA56" s="11">
        <f t="shared" si="8"/>
        <v>15801.367869848165</v>
      </c>
      <c r="AB56" s="11">
        <f t="shared" si="8"/>
        <v>15898.628729923872</v>
      </c>
      <c r="AC56" s="11">
        <f t="shared" si="8"/>
        <v>16000.430070067741</v>
      </c>
      <c r="AD56" s="11">
        <f t="shared" si="8"/>
        <v>16098.770051983962</v>
      </c>
      <c r="AE56" s="11">
        <f t="shared" si="8"/>
        <v>16204.659187476283</v>
      </c>
      <c r="AF56" s="11">
        <f t="shared" si="8"/>
        <v>16320.950957657013</v>
      </c>
      <c r="AG56" s="11">
        <f t="shared" si="8"/>
        <v>16442.022442498859</v>
      </c>
      <c r="AH56" s="11">
        <f t="shared" si="8"/>
        <v>16571.305607991984</v>
      </c>
      <c r="AI56" s="11">
        <f t="shared" si="8"/>
        <v>16659.31726390402</v>
      </c>
      <c r="AJ56" s="11">
        <f t="shared" si="8"/>
        <v>16728.715915805249</v>
      </c>
      <c r="AK56" s="11">
        <f t="shared" si="8"/>
        <v>16798.435583108047</v>
      </c>
      <c r="AL56" s="11">
        <f t="shared" si="8"/>
        <v>16868.477785938463</v>
      </c>
      <c r="AM56" s="11">
        <f t="shared" si="8"/>
        <v>16938.844051655884</v>
      </c>
      <c r="AN56" s="11">
        <f t="shared" si="8"/>
        <v>17009.535914887503</v>
      </c>
      <c r="AO56" s="11">
        <f t="shared" si="8"/>
        <v>17080.55491756292</v>
      </c>
      <c r="AP56" s="11">
        <f t="shared" si="8"/>
        <v>17151.902608948931</v>
      </c>
      <c r="AQ56" s="11">
        <f t="shared" si="8"/>
        <v>17223.580545684483</v>
      </c>
      <c r="AR56" s="11">
        <f t="shared" si="8"/>
        <v>17295.590291815774</v>
      </c>
      <c r="AS56" s="15">
        <f t="shared" si="8"/>
        <v>17367.933418831548</v>
      </c>
      <c r="AT56" s="174">
        <f t="shared" si="4"/>
        <v>3.9608249682645535E-2</v>
      </c>
      <c r="AU56" s="173"/>
    </row>
    <row r="57" spans="3:47">
      <c r="C57" s="70" t="s">
        <v>8</v>
      </c>
      <c r="D57" s="25">
        <f t="shared" ref="D57" si="9">SUM(D80:D81)</f>
        <v>91879.008455381001</v>
      </c>
      <c r="E57" s="25">
        <f t="shared" ref="E57:AS57" si="10">SUM(F80:F81)</f>
        <v>77832.453989287736</v>
      </c>
      <c r="F57" s="11">
        <f t="shared" si="10"/>
        <v>76958.922435375207</v>
      </c>
      <c r="G57" s="11">
        <f t="shared" si="10"/>
        <v>73983.597157552969</v>
      </c>
      <c r="H57" s="11">
        <f t="shared" si="10"/>
        <v>73929.018795912722</v>
      </c>
      <c r="I57" s="11">
        <f t="shared" si="10"/>
        <v>72991.327702185939</v>
      </c>
      <c r="J57" s="11">
        <f t="shared" si="10"/>
        <v>72825.995131020638</v>
      </c>
      <c r="K57" s="11">
        <f t="shared" si="10"/>
        <v>72599.371266841321</v>
      </c>
      <c r="L57" s="11">
        <f t="shared" si="10"/>
        <v>72349.084867361846</v>
      </c>
      <c r="M57" s="11">
        <f t="shared" si="10"/>
        <v>72056.494516741906</v>
      </c>
      <c r="N57" s="11">
        <f t="shared" si="10"/>
        <v>71683.3134032136</v>
      </c>
      <c r="O57" s="11">
        <f t="shared" si="10"/>
        <v>71796.486284741812</v>
      </c>
      <c r="P57" s="11">
        <f t="shared" si="10"/>
        <v>70561.920886937602</v>
      </c>
      <c r="Q57" s="11">
        <f t="shared" si="10"/>
        <v>69751.704989292441</v>
      </c>
      <c r="R57" s="11">
        <f t="shared" si="10"/>
        <v>68984.240073244262</v>
      </c>
      <c r="S57" s="11">
        <f t="shared" si="10"/>
        <v>68079.505076224566</v>
      </c>
      <c r="T57" s="11">
        <f t="shared" si="10"/>
        <v>67227.49561120884</v>
      </c>
      <c r="U57" s="11">
        <f t="shared" si="10"/>
        <v>66439.180828132638</v>
      </c>
      <c r="V57" s="11">
        <f t="shared" si="10"/>
        <v>65632.475029080029</v>
      </c>
      <c r="W57" s="11">
        <f t="shared" si="10"/>
        <v>64971.81311133178</v>
      </c>
      <c r="X57" s="11">
        <f t="shared" si="10"/>
        <v>64407.293817834856</v>
      </c>
      <c r="Y57" s="11">
        <f t="shared" si="10"/>
        <v>64064.726401831591</v>
      </c>
      <c r="Z57" s="11">
        <f t="shared" si="10"/>
        <v>63550.735138591983</v>
      </c>
      <c r="AA57" s="11">
        <f t="shared" si="10"/>
        <v>63199.429238387631</v>
      </c>
      <c r="AB57" s="11">
        <f t="shared" si="10"/>
        <v>62900.002861047557</v>
      </c>
      <c r="AC57" s="11">
        <f t="shared" si="10"/>
        <v>62685.650808836472</v>
      </c>
      <c r="AD57" s="11">
        <f t="shared" si="10"/>
        <v>62518.23772667993</v>
      </c>
      <c r="AE57" s="11">
        <f t="shared" si="10"/>
        <v>62396.88386224601</v>
      </c>
      <c r="AF57" s="11">
        <f t="shared" si="10"/>
        <v>62342.993795072136</v>
      </c>
      <c r="AG57" s="11">
        <f t="shared" si="10"/>
        <v>62355.561558731133</v>
      </c>
      <c r="AH57" s="11">
        <f t="shared" si="10"/>
        <v>62423.053107684238</v>
      </c>
      <c r="AI57" s="11">
        <f t="shared" si="10"/>
        <v>62293.454063012432</v>
      </c>
      <c r="AJ57" s="11">
        <f t="shared" si="10"/>
        <v>61875.507931637709</v>
      </c>
      <c r="AK57" s="11">
        <f t="shared" si="10"/>
        <v>61463.526963571021</v>
      </c>
      <c r="AL57" s="11">
        <f t="shared" si="10"/>
        <v>61057.470385615161</v>
      </c>
      <c r="AM57" s="11">
        <f t="shared" si="10"/>
        <v>60657.297995969879</v>
      </c>
      <c r="AN57" s="11">
        <f t="shared" si="10"/>
        <v>60262.970160256678</v>
      </c>
      <c r="AO57" s="11">
        <f t="shared" si="10"/>
        <v>59874.447807598437</v>
      </c>
      <c r="AP57" s="11">
        <f t="shared" si="10"/>
        <v>59491.69242675334</v>
      </c>
      <c r="AQ57" s="11">
        <f t="shared" si="10"/>
        <v>59114.6660623028</v>
      </c>
      <c r="AR57" s="11">
        <f t="shared" si="10"/>
        <v>58743.331310893002</v>
      </c>
      <c r="AS57" s="15">
        <f t="shared" si="10"/>
        <v>58377.65131752962</v>
      </c>
      <c r="AT57" s="174">
        <f t="shared" si="4"/>
        <v>0.13313251113480451</v>
      </c>
      <c r="AU57" s="173"/>
    </row>
    <row r="58" spans="3:47">
      <c r="C58" s="71" t="s">
        <v>9</v>
      </c>
      <c r="D58" s="52">
        <f t="shared" ref="D58" si="11">D83</f>
        <v>1127.9483083334158</v>
      </c>
      <c r="E58" s="52">
        <f t="shared" ref="E58:AS58" si="12">F83</f>
        <v>1420.2245156427696</v>
      </c>
      <c r="F58" s="17">
        <f t="shared" si="12"/>
        <v>1609.6172679564472</v>
      </c>
      <c r="G58" s="17">
        <f t="shared" si="12"/>
        <v>1872.100785930344</v>
      </c>
      <c r="H58" s="17">
        <f t="shared" si="12"/>
        <v>1599.3281607541605</v>
      </c>
      <c r="I58" s="17">
        <f t="shared" si="12"/>
        <v>1614.4227662478913</v>
      </c>
      <c r="J58" s="17">
        <f t="shared" si="12"/>
        <v>1632.3951197716494</v>
      </c>
      <c r="K58" s="17">
        <f t="shared" si="12"/>
        <v>1647.5587535653176</v>
      </c>
      <c r="L58" s="17">
        <f t="shared" si="12"/>
        <v>1666.2194819774375</v>
      </c>
      <c r="M58" s="17">
        <f t="shared" si="12"/>
        <v>1683.7972054847701</v>
      </c>
      <c r="N58" s="17">
        <f t="shared" si="12"/>
        <v>1705.1825382471616</v>
      </c>
      <c r="O58" s="17">
        <f t="shared" si="12"/>
        <v>1728.7718853974309</v>
      </c>
      <c r="P58" s="17">
        <f t="shared" si="12"/>
        <v>1730.2567916008236</v>
      </c>
      <c r="Q58" s="17">
        <f t="shared" si="12"/>
        <v>1746.2277275248248</v>
      </c>
      <c r="R58" s="17">
        <f t="shared" si="12"/>
        <v>1760.8490851102347</v>
      </c>
      <c r="S58" s="17">
        <f t="shared" si="12"/>
        <v>1775.3725643990097</v>
      </c>
      <c r="T58" s="17">
        <f t="shared" si="12"/>
        <v>1790.1501013341806</v>
      </c>
      <c r="U58" s="17">
        <f t="shared" si="12"/>
        <v>1805.1649915513779</v>
      </c>
      <c r="V58" s="17">
        <f t="shared" si="12"/>
        <v>1817.2532815678162</v>
      </c>
      <c r="W58" s="17">
        <f t="shared" si="12"/>
        <v>1830.0983852397958</v>
      </c>
      <c r="X58" s="17">
        <f t="shared" si="12"/>
        <v>1843.348496304548</v>
      </c>
      <c r="Y58" s="17">
        <f t="shared" si="12"/>
        <v>1859.5129988029714</v>
      </c>
      <c r="Z58" s="17">
        <f t="shared" si="12"/>
        <v>1869.5375973410894</v>
      </c>
      <c r="AA58" s="17">
        <f t="shared" si="12"/>
        <v>1882.9534793915077</v>
      </c>
      <c r="AB58" s="17">
        <f t="shared" si="12"/>
        <v>1896.9067398913737</v>
      </c>
      <c r="AC58" s="17">
        <f t="shared" si="12"/>
        <v>1911.5979938075104</v>
      </c>
      <c r="AD58" s="17">
        <f t="shared" si="12"/>
        <v>1925.7615065997747</v>
      </c>
      <c r="AE58" s="17">
        <f t="shared" si="12"/>
        <v>1941.124433357619</v>
      </c>
      <c r="AF58" s="17">
        <f t="shared" si="12"/>
        <v>1958.0540855507809</v>
      </c>
      <c r="AG58" s="17">
        <f t="shared" si="12"/>
        <v>1975.5179704907491</v>
      </c>
      <c r="AH58" s="17">
        <f t="shared" si="12"/>
        <v>1993.4702025992083</v>
      </c>
      <c r="AI58" s="17">
        <f t="shared" si="12"/>
        <v>2006.5903385995871</v>
      </c>
      <c r="AJ58" s="17">
        <f t="shared" si="12"/>
        <v>2029.8414058781318</v>
      </c>
      <c r="AK58" s="17">
        <f t="shared" si="12"/>
        <v>2053.3618914426079</v>
      </c>
      <c r="AL58" s="17">
        <f t="shared" si="12"/>
        <v>2077.1549171373554</v>
      </c>
      <c r="AM58" s="17">
        <f t="shared" si="12"/>
        <v>2101.2236409806223</v>
      </c>
      <c r="AN58" s="17">
        <f t="shared" si="12"/>
        <v>2125.5712575837238</v>
      </c>
      <c r="AO58" s="17">
        <f t="shared" si="12"/>
        <v>2150.2009985750574</v>
      </c>
      <c r="AP58" s="17">
        <f t="shared" si="12"/>
        <v>2175.1161330290361</v>
      </c>
      <c r="AQ58" s="17">
        <f t="shared" si="12"/>
        <v>2200.3199678999854</v>
      </c>
      <c r="AR58" s="17">
        <f t="shared" si="12"/>
        <v>2225.8158484610735</v>
      </c>
      <c r="AS58" s="18">
        <f t="shared" si="12"/>
        <v>2251.6071587483234</v>
      </c>
      <c r="AT58" s="175">
        <f t="shared" si="4"/>
        <v>5.1348779604508381E-3</v>
      </c>
      <c r="AU58" s="173"/>
    </row>
    <row r="59" spans="3:47">
      <c r="C59" s="29"/>
      <c r="D59" s="29"/>
    </row>
    <row r="60" spans="3:47">
      <c r="C60" s="72" t="s">
        <v>15</v>
      </c>
      <c r="D60" s="72">
        <v>1990</v>
      </c>
      <c r="E60" s="32">
        <v>2010</v>
      </c>
      <c r="F60" s="32">
        <v>2011</v>
      </c>
      <c r="G60" s="32">
        <v>2012</v>
      </c>
      <c r="H60" s="32">
        <v>2013</v>
      </c>
      <c r="I60" s="32">
        <v>2014</v>
      </c>
      <c r="J60" s="32">
        <v>2015</v>
      </c>
      <c r="K60" s="32">
        <v>2016</v>
      </c>
      <c r="L60" s="32">
        <v>2017</v>
      </c>
      <c r="M60" s="32">
        <v>2018</v>
      </c>
      <c r="N60" s="32">
        <v>2019</v>
      </c>
      <c r="O60" s="32">
        <v>2020</v>
      </c>
      <c r="P60" s="32">
        <v>2021</v>
      </c>
      <c r="Q60" s="32">
        <v>2022</v>
      </c>
      <c r="R60" s="32">
        <v>2023</v>
      </c>
      <c r="S60" s="32">
        <v>2024</v>
      </c>
      <c r="T60" s="32">
        <v>2025</v>
      </c>
      <c r="U60" s="32">
        <v>2026</v>
      </c>
      <c r="V60" s="32">
        <v>2027</v>
      </c>
      <c r="W60" s="32">
        <v>2028</v>
      </c>
      <c r="X60" s="32">
        <v>2029</v>
      </c>
      <c r="Y60" s="32">
        <v>2030</v>
      </c>
      <c r="Z60" s="32">
        <v>2031</v>
      </c>
      <c r="AA60" s="32">
        <v>2032</v>
      </c>
      <c r="AB60" s="32">
        <v>2033</v>
      </c>
      <c r="AC60" s="32">
        <v>2034</v>
      </c>
      <c r="AD60" s="32">
        <v>2035</v>
      </c>
      <c r="AE60" s="32">
        <v>2036</v>
      </c>
      <c r="AF60" s="32">
        <v>2037</v>
      </c>
      <c r="AG60" s="32">
        <v>2038</v>
      </c>
      <c r="AH60" s="32">
        <v>2039</v>
      </c>
      <c r="AI60" s="32">
        <v>2040</v>
      </c>
      <c r="AJ60" s="32">
        <v>2041</v>
      </c>
      <c r="AK60" s="32">
        <v>2042</v>
      </c>
      <c r="AL60" s="32">
        <v>2043</v>
      </c>
      <c r="AM60" s="32">
        <v>2044</v>
      </c>
      <c r="AN60" s="32">
        <v>2045</v>
      </c>
      <c r="AO60" s="32">
        <v>2046</v>
      </c>
      <c r="AP60" s="32">
        <v>2047</v>
      </c>
      <c r="AQ60" s="32">
        <v>2048</v>
      </c>
      <c r="AR60" s="32">
        <v>2049</v>
      </c>
      <c r="AS60" s="33">
        <v>2050</v>
      </c>
      <c r="AT60" s="176">
        <v>20.5</v>
      </c>
      <c r="AU60" s="177"/>
    </row>
    <row r="61" spans="3:47">
      <c r="C61" s="70" t="s">
        <v>13</v>
      </c>
      <c r="D61" s="110">
        <f t="shared" ref="D61" si="13">SUM(D67:D70)</f>
        <v>47253.903093110646</v>
      </c>
      <c r="E61" s="11">
        <f t="shared" ref="E61:AS61" si="14">SUM(F67:F70)</f>
        <v>46618.97260624</v>
      </c>
      <c r="F61" s="11">
        <f t="shared" si="14"/>
        <v>44154.240757273481</v>
      </c>
      <c r="G61" s="11">
        <f t="shared" si="14"/>
        <v>43169.809412079405</v>
      </c>
      <c r="H61" s="11">
        <f t="shared" si="14"/>
        <v>46080.94110738935</v>
      </c>
      <c r="I61" s="11">
        <f t="shared" si="14"/>
        <v>45528.950265249267</v>
      </c>
      <c r="J61" s="11">
        <f t="shared" si="14"/>
        <v>46409.673713631935</v>
      </c>
      <c r="K61" s="11">
        <f t="shared" si="14"/>
        <v>46790.879696799871</v>
      </c>
      <c r="L61" s="11">
        <f t="shared" si="14"/>
        <v>47105.209459128841</v>
      </c>
      <c r="M61" s="11">
        <f t="shared" si="14"/>
        <v>47124.146431071575</v>
      </c>
      <c r="N61" s="11">
        <f t="shared" si="14"/>
        <v>47238.698673837913</v>
      </c>
      <c r="O61" s="11">
        <f t="shared" si="14"/>
        <v>47660.009373424931</v>
      </c>
      <c r="P61" s="11">
        <f t="shared" si="14"/>
        <v>47389.765298058017</v>
      </c>
      <c r="Q61" s="11">
        <f t="shared" si="14"/>
        <v>47473.858737837822</v>
      </c>
      <c r="R61" s="11">
        <f t="shared" si="14"/>
        <v>47435.945531725825</v>
      </c>
      <c r="S61" s="11">
        <f t="shared" si="14"/>
        <v>47428.30542780814</v>
      </c>
      <c r="T61" s="11">
        <f t="shared" si="14"/>
        <v>47411.118325772441</v>
      </c>
      <c r="U61" s="11">
        <f t="shared" si="14"/>
        <v>47377.771416696727</v>
      </c>
      <c r="V61" s="11">
        <f t="shared" si="14"/>
        <v>47336.321606303522</v>
      </c>
      <c r="W61" s="11">
        <f t="shared" si="14"/>
        <v>47289.130864631064</v>
      </c>
      <c r="X61" s="11">
        <f t="shared" si="14"/>
        <v>47262.747158546328</v>
      </c>
      <c r="Y61" s="11">
        <f t="shared" si="14"/>
        <v>47339.202380287934</v>
      </c>
      <c r="Z61" s="11">
        <f t="shared" si="14"/>
        <v>47260.397666425721</v>
      </c>
      <c r="AA61" s="11">
        <f t="shared" si="14"/>
        <v>47263.271052717879</v>
      </c>
      <c r="AB61" s="11">
        <f t="shared" si="14"/>
        <v>47257.246544264985</v>
      </c>
      <c r="AC61" s="11">
        <f t="shared" si="14"/>
        <v>47240.058926130703</v>
      </c>
      <c r="AD61" s="11">
        <f t="shared" si="14"/>
        <v>47227.001771338473</v>
      </c>
      <c r="AE61" s="11">
        <f t="shared" si="14"/>
        <v>47198.852152625623</v>
      </c>
      <c r="AF61" s="11">
        <f t="shared" si="14"/>
        <v>47160.717483679429</v>
      </c>
      <c r="AG61" s="11">
        <f t="shared" si="14"/>
        <v>47141.319373957929</v>
      </c>
      <c r="AH61" s="11">
        <f t="shared" si="14"/>
        <v>47208.074377269819</v>
      </c>
      <c r="AI61" s="11">
        <f t="shared" si="14"/>
        <v>47140.57945978408</v>
      </c>
      <c r="AJ61" s="11">
        <f t="shared" si="14"/>
        <v>47187.929375986481</v>
      </c>
      <c r="AK61" s="11">
        <f t="shared" si="14"/>
        <v>47237.207808727573</v>
      </c>
      <c r="AL61" s="11">
        <f t="shared" si="14"/>
        <v>47288.415248103367</v>
      </c>
      <c r="AM61" s="11">
        <f t="shared" si="14"/>
        <v>47341.552295209345</v>
      </c>
      <c r="AN61" s="11">
        <f t="shared" si="14"/>
        <v>47396.619662109733</v>
      </c>
      <c r="AO61" s="11">
        <f t="shared" si="14"/>
        <v>47453.61817181333</v>
      </c>
      <c r="AP61" s="11">
        <f t="shared" si="14"/>
        <v>47512.548758255871</v>
      </c>
      <c r="AQ61" s="11">
        <f t="shared" si="14"/>
        <v>47573.412466288893</v>
      </c>
      <c r="AR61" s="11">
        <f t="shared" si="14"/>
        <v>47636.210451675208</v>
      </c>
      <c r="AS61" s="15">
        <f t="shared" si="14"/>
        <v>47700.943981090757</v>
      </c>
      <c r="AT61" s="174">
        <f>AS61/SUM($AS$61:$AS$64)</f>
        <v>0.10878386355698265</v>
      </c>
      <c r="AU61" s="173"/>
    </row>
    <row r="62" spans="3:47">
      <c r="C62" s="70" t="s">
        <v>12</v>
      </c>
      <c r="D62" s="110">
        <f t="shared" ref="D62" si="15">SUM(D75:D78,D83)</f>
        <v>238856.42438953702</v>
      </c>
      <c r="E62" s="11">
        <f t="shared" ref="E62:AS62" si="16">SUM(F75:F78,F83)</f>
        <v>266208.35855130857</v>
      </c>
      <c r="F62" s="11">
        <f t="shared" si="16"/>
        <v>254357.43904390497</v>
      </c>
      <c r="G62" s="11">
        <f t="shared" si="16"/>
        <v>248351.06367859786</v>
      </c>
      <c r="H62" s="11">
        <f t="shared" si="16"/>
        <v>249882.07427179313</v>
      </c>
      <c r="I62" s="11">
        <f t="shared" si="16"/>
        <v>252240.4841489188</v>
      </c>
      <c r="J62" s="11">
        <f t="shared" si="16"/>
        <v>255048.5188526565</v>
      </c>
      <c r="K62" s="11">
        <f t="shared" si="16"/>
        <v>257417.71384267835</v>
      </c>
      <c r="L62" s="11">
        <f t="shared" si="16"/>
        <v>260333.30154848375</v>
      </c>
      <c r="M62" s="11">
        <f t="shared" si="16"/>
        <v>263079.67850774218</v>
      </c>
      <c r="N62" s="11">
        <f t="shared" si="16"/>
        <v>266420.96358030598</v>
      </c>
      <c r="O62" s="11">
        <f t="shared" si="16"/>
        <v>270106.6080535748</v>
      </c>
      <c r="P62" s="11">
        <f t="shared" si="16"/>
        <v>270338.61262356112</v>
      </c>
      <c r="Q62" s="11">
        <f t="shared" si="16"/>
        <v>272833.94203417405</v>
      </c>
      <c r="R62" s="11">
        <f t="shared" si="16"/>
        <v>275118.41075783427</v>
      </c>
      <c r="S62" s="11">
        <f t="shared" si="16"/>
        <v>277387.58679023228</v>
      </c>
      <c r="T62" s="11">
        <f t="shared" si="16"/>
        <v>279696.45727260236</v>
      </c>
      <c r="U62" s="11">
        <f t="shared" si="16"/>
        <v>282042.41228327836</v>
      </c>
      <c r="V62" s="11">
        <f t="shared" si="16"/>
        <v>283931.10971125477</v>
      </c>
      <c r="W62" s="11">
        <f t="shared" si="16"/>
        <v>285938.05314447545</v>
      </c>
      <c r="X62" s="11">
        <f t="shared" si="16"/>
        <v>288008.27570319694</v>
      </c>
      <c r="Y62" s="11">
        <f t="shared" si="16"/>
        <v>290533.84832362348</v>
      </c>
      <c r="Z62" s="11">
        <f t="shared" si="16"/>
        <v>292100.11066922342</v>
      </c>
      <c r="AA62" s="11">
        <f t="shared" si="16"/>
        <v>294196.23360209499</v>
      </c>
      <c r="AB62" s="11">
        <f t="shared" si="16"/>
        <v>296376.31756617478</v>
      </c>
      <c r="AC62" s="11">
        <f t="shared" si="16"/>
        <v>298671.70702551294</v>
      </c>
      <c r="AD62" s="11">
        <f t="shared" si="16"/>
        <v>300884.64120772423</v>
      </c>
      <c r="AE62" s="11">
        <f t="shared" si="16"/>
        <v>303284.97410958819</v>
      </c>
      <c r="AF62" s="11">
        <f t="shared" si="16"/>
        <v>305930.09517388087</v>
      </c>
      <c r="AG62" s="11">
        <f t="shared" si="16"/>
        <v>308658.68577881681</v>
      </c>
      <c r="AH62" s="11">
        <f t="shared" si="16"/>
        <v>311463.57667435077</v>
      </c>
      <c r="AI62" s="11">
        <f t="shared" si="16"/>
        <v>313513.49168176029</v>
      </c>
      <c r="AJ62" s="11">
        <f t="shared" si="16"/>
        <v>315233.69374335918</v>
      </c>
      <c r="AK62" s="11">
        <f t="shared" si="16"/>
        <v>316963.74305129622</v>
      </c>
      <c r="AL62" s="11">
        <f t="shared" si="16"/>
        <v>318703.69859396131</v>
      </c>
      <c r="AM62" s="11">
        <f t="shared" si="16"/>
        <v>320453.61973130703</v>
      </c>
      <c r="AN62" s="11">
        <f t="shared" si="16"/>
        <v>322213.5661973299</v>
      </c>
      <c r="AO62" s="11">
        <f t="shared" si="16"/>
        <v>323983.59810256993</v>
      </c>
      <c r="AP62" s="11">
        <f t="shared" si="16"/>
        <v>325763.77593662811</v>
      </c>
      <c r="AQ62" s="11">
        <f t="shared" si="16"/>
        <v>327554.16057070141</v>
      </c>
      <c r="AR62" s="11">
        <f t="shared" si="16"/>
        <v>329354.81326013664</v>
      </c>
      <c r="AS62" s="15">
        <f t="shared" si="16"/>
        <v>331165.79564700223</v>
      </c>
      <c r="AT62" s="174">
        <f t="shared" ref="AT62:AT64" si="17">AS62/SUM($AS$61:$AS$64)</f>
        <v>0.75523651571096884</v>
      </c>
      <c r="AU62" s="173"/>
    </row>
    <row r="63" spans="3:47">
      <c r="C63" s="70" t="s">
        <v>29</v>
      </c>
      <c r="D63" s="110">
        <f t="shared" ref="D63" si="18">SUM(D80:D81)</f>
        <v>91879.008455381001</v>
      </c>
      <c r="E63" s="11">
        <f t="shared" ref="E63:AS63" si="19">SUM(F80:F81)</f>
        <v>77832.453989287736</v>
      </c>
      <c r="F63" s="11">
        <f t="shared" si="19"/>
        <v>76958.922435375207</v>
      </c>
      <c r="G63" s="11">
        <f t="shared" si="19"/>
        <v>73983.597157552969</v>
      </c>
      <c r="H63" s="11">
        <f t="shared" si="19"/>
        <v>73929.018795912722</v>
      </c>
      <c r="I63" s="11">
        <f t="shared" si="19"/>
        <v>72991.327702185939</v>
      </c>
      <c r="J63" s="11">
        <f t="shared" si="19"/>
        <v>72825.995131020638</v>
      </c>
      <c r="K63" s="11">
        <f t="shared" si="19"/>
        <v>72599.371266841321</v>
      </c>
      <c r="L63" s="11">
        <f t="shared" si="19"/>
        <v>72349.084867361846</v>
      </c>
      <c r="M63" s="11">
        <f t="shared" si="19"/>
        <v>72056.494516741906</v>
      </c>
      <c r="N63" s="11">
        <f t="shared" si="19"/>
        <v>71683.3134032136</v>
      </c>
      <c r="O63" s="11">
        <f t="shared" si="19"/>
        <v>71796.486284741812</v>
      </c>
      <c r="P63" s="11">
        <f t="shared" si="19"/>
        <v>70561.920886937602</v>
      </c>
      <c r="Q63" s="11">
        <f t="shared" si="19"/>
        <v>69751.704989292441</v>
      </c>
      <c r="R63" s="11">
        <f t="shared" si="19"/>
        <v>68984.240073244262</v>
      </c>
      <c r="S63" s="11">
        <f t="shared" si="19"/>
        <v>68079.505076224566</v>
      </c>
      <c r="T63" s="11">
        <f t="shared" si="19"/>
        <v>67227.49561120884</v>
      </c>
      <c r="U63" s="11">
        <f t="shared" si="19"/>
        <v>66439.180828132638</v>
      </c>
      <c r="V63" s="11">
        <f t="shared" si="19"/>
        <v>65632.475029080029</v>
      </c>
      <c r="W63" s="11">
        <f t="shared" si="19"/>
        <v>64971.81311133178</v>
      </c>
      <c r="X63" s="11">
        <f t="shared" si="19"/>
        <v>64407.293817834856</v>
      </c>
      <c r="Y63" s="11">
        <f t="shared" si="19"/>
        <v>64064.726401831591</v>
      </c>
      <c r="Z63" s="11">
        <f t="shared" si="19"/>
        <v>63550.735138591983</v>
      </c>
      <c r="AA63" s="11">
        <f t="shared" si="19"/>
        <v>63199.429238387631</v>
      </c>
      <c r="AB63" s="11">
        <f t="shared" si="19"/>
        <v>62900.002861047557</v>
      </c>
      <c r="AC63" s="11">
        <f t="shared" si="19"/>
        <v>62685.650808836472</v>
      </c>
      <c r="AD63" s="11">
        <f t="shared" si="19"/>
        <v>62518.23772667993</v>
      </c>
      <c r="AE63" s="11">
        <f t="shared" si="19"/>
        <v>62396.88386224601</v>
      </c>
      <c r="AF63" s="11">
        <f t="shared" si="19"/>
        <v>62342.993795072136</v>
      </c>
      <c r="AG63" s="11">
        <f t="shared" si="19"/>
        <v>62355.561558731133</v>
      </c>
      <c r="AH63" s="11">
        <f t="shared" si="19"/>
        <v>62423.053107684238</v>
      </c>
      <c r="AI63" s="11">
        <f t="shared" si="19"/>
        <v>62293.454063012432</v>
      </c>
      <c r="AJ63" s="11">
        <f t="shared" si="19"/>
        <v>61875.507931637709</v>
      </c>
      <c r="AK63" s="11">
        <f t="shared" si="19"/>
        <v>61463.526963571021</v>
      </c>
      <c r="AL63" s="11">
        <f t="shared" si="19"/>
        <v>61057.470385615161</v>
      </c>
      <c r="AM63" s="11">
        <f t="shared" si="19"/>
        <v>60657.297995969879</v>
      </c>
      <c r="AN63" s="11">
        <f t="shared" si="19"/>
        <v>60262.970160256678</v>
      </c>
      <c r="AO63" s="11">
        <f t="shared" si="19"/>
        <v>59874.447807598437</v>
      </c>
      <c r="AP63" s="11">
        <f t="shared" si="19"/>
        <v>59491.69242675334</v>
      </c>
      <c r="AQ63" s="11">
        <f t="shared" si="19"/>
        <v>59114.6660623028</v>
      </c>
      <c r="AR63" s="11">
        <f t="shared" si="19"/>
        <v>58743.331310893002</v>
      </c>
      <c r="AS63" s="15">
        <f t="shared" si="19"/>
        <v>58377.65131752962</v>
      </c>
      <c r="AT63" s="174">
        <f t="shared" si="17"/>
        <v>0.13313251113480451</v>
      </c>
      <c r="AU63" s="173"/>
    </row>
    <row r="64" spans="3:47">
      <c r="C64" s="71" t="s">
        <v>30</v>
      </c>
      <c r="D64" s="111">
        <f t="shared" ref="D64" si="20">SUM(D72:D73)</f>
        <v>4366.0383668245713</v>
      </c>
      <c r="E64" s="17">
        <f t="shared" ref="E64:AS64" si="21">SUM(F72:F73)</f>
        <v>2860.5808160289848</v>
      </c>
      <c r="F64" s="17">
        <f t="shared" si="21"/>
        <v>2661.6076960869564</v>
      </c>
      <c r="G64" s="17">
        <f t="shared" si="21"/>
        <v>2661.6076960869564</v>
      </c>
      <c r="H64" s="17">
        <f t="shared" si="21"/>
        <v>2915.0318291582644</v>
      </c>
      <c r="I64" s="17">
        <f t="shared" si="21"/>
        <v>2748.6933313029608</v>
      </c>
      <c r="J64" s="17">
        <f t="shared" si="21"/>
        <v>2688.7235508878402</v>
      </c>
      <c r="K64" s="17">
        <f t="shared" si="21"/>
        <v>2623.4841282678062</v>
      </c>
      <c r="L64" s="17">
        <f t="shared" si="21"/>
        <v>2555.8963856570517</v>
      </c>
      <c r="M64" s="17">
        <f t="shared" si="21"/>
        <v>2490.5723559703297</v>
      </c>
      <c r="N64" s="17">
        <f t="shared" si="21"/>
        <v>2429.563997339395</v>
      </c>
      <c r="O64" s="17">
        <f t="shared" si="21"/>
        <v>2389.8055470361614</v>
      </c>
      <c r="P64" s="17">
        <f t="shared" si="21"/>
        <v>2316.8112370844092</v>
      </c>
      <c r="Q64" s="17">
        <f t="shared" si="21"/>
        <v>2261.6391703921231</v>
      </c>
      <c r="R64" s="17">
        <f t="shared" si="21"/>
        <v>2207.6032357089257</v>
      </c>
      <c r="S64" s="17">
        <f t="shared" si="21"/>
        <v>2155.0286536656522</v>
      </c>
      <c r="T64" s="17">
        <f t="shared" si="21"/>
        <v>2103.5704245539409</v>
      </c>
      <c r="U64" s="17">
        <f t="shared" si="21"/>
        <v>2053.7460305430841</v>
      </c>
      <c r="V64" s="17">
        <f t="shared" si="21"/>
        <v>2006.5184144254631</v>
      </c>
      <c r="W64" s="17">
        <f t="shared" si="21"/>
        <v>1961.5316995081157</v>
      </c>
      <c r="X64" s="17">
        <f t="shared" si="21"/>
        <v>1918.631674146041</v>
      </c>
      <c r="Y64" s="17">
        <f t="shared" si="21"/>
        <v>1881.35584928051</v>
      </c>
      <c r="Z64" s="17">
        <f t="shared" si="21"/>
        <v>1839.2050894894378</v>
      </c>
      <c r="AA64" s="17">
        <f t="shared" si="21"/>
        <v>1801.2097410585322</v>
      </c>
      <c r="AB64" s="17">
        <f t="shared" si="21"/>
        <v>1764.3388235165462</v>
      </c>
      <c r="AC64" s="17">
        <f t="shared" si="21"/>
        <v>1728.7930500449729</v>
      </c>
      <c r="AD64" s="17">
        <f t="shared" si="21"/>
        <v>1694.4345517457527</v>
      </c>
      <c r="AE64" s="17">
        <f t="shared" si="21"/>
        <v>1661.391460312575</v>
      </c>
      <c r="AF64" s="17">
        <f t="shared" si="21"/>
        <v>1628.7586088496937</v>
      </c>
      <c r="AG64" s="17">
        <f t="shared" si="21"/>
        <v>1597.5199067822123</v>
      </c>
      <c r="AH64" s="17">
        <f t="shared" si="21"/>
        <v>1566.6774911580737</v>
      </c>
      <c r="AI64" s="17">
        <f t="shared" si="21"/>
        <v>1531.8626167104153</v>
      </c>
      <c r="AJ64" s="17">
        <f t="shared" si="21"/>
        <v>1500.6983766631765</v>
      </c>
      <c r="AK64" s="17">
        <f t="shared" si="21"/>
        <v>1470.1977523880557</v>
      </c>
      <c r="AL64" s="17">
        <f t="shared" si="21"/>
        <v>1440.3465074478538</v>
      </c>
      <c r="AM64" s="17">
        <f t="shared" si="21"/>
        <v>1411.1307111750768</v>
      </c>
      <c r="AN64" s="17">
        <f t="shared" si="21"/>
        <v>1382.5367321034178</v>
      </c>
      <c r="AO64" s="17">
        <f t="shared" si="21"/>
        <v>1354.5512315403475</v>
      </c>
      <c r="AP64" s="17">
        <f t="shared" si="21"/>
        <v>1327.1611572777824</v>
      </c>
      <c r="AQ64" s="17">
        <f t="shared" si="21"/>
        <v>1300.353737437862</v>
      </c>
      <c r="AR64" s="17">
        <f t="shared" si="21"/>
        <v>1274.1164744509358</v>
      </c>
      <c r="AS64" s="18">
        <f t="shared" si="21"/>
        <v>1248.4371391629179</v>
      </c>
      <c r="AT64" s="175">
        <f t="shared" si="17"/>
        <v>2.8471095972441409E-3</v>
      </c>
      <c r="AU64" s="173"/>
    </row>
    <row r="65" spans="1:55">
      <c r="B65" s="29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5"/>
    </row>
    <row r="66" spans="1:55" ht="45">
      <c r="A66" s="34" t="s">
        <v>0</v>
      </c>
      <c r="B66" s="34" t="s">
        <v>1</v>
      </c>
      <c r="C66" s="73" t="s">
        <v>38</v>
      </c>
      <c r="D66" s="76">
        <v>1990</v>
      </c>
      <c r="E66" s="76" t="s">
        <v>41</v>
      </c>
      <c r="F66" s="19">
        <v>2010</v>
      </c>
      <c r="G66" s="20">
        <v>2011</v>
      </c>
      <c r="H66" s="20">
        <v>2012</v>
      </c>
      <c r="I66" s="20">
        <v>2013</v>
      </c>
      <c r="J66" s="20">
        <v>2014</v>
      </c>
      <c r="K66" s="20">
        <v>2015</v>
      </c>
      <c r="L66" s="20">
        <v>2016</v>
      </c>
      <c r="M66" s="20">
        <v>2017</v>
      </c>
      <c r="N66" s="20">
        <v>2018</v>
      </c>
      <c r="O66" s="20">
        <v>2019</v>
      </c>
      <c r="P66" s="20">
        <v>2020</v>
      </c>
      <c r="Q66" s="20">
        <v>2021</v>
      </c>
      <c r="R66" s="20">
        <v>2022</v>
      </c>
      <c r="S66" s="20">
        <v>2023</v>
      </c>
      <c r="T66" s="20">
        <v>2024</v>
      </c>
      <c r="U66" s="20">
        <v>2025</v>
      </c>
      <c r="V66" s="20">
        <v>2026</v>
      </c>
      <c r="W66" s="20">
        <v>2027</v>
      </c>
      <c r="X66" s="20">
        <v>2028</v>
      </c>
      <c r="Y66" s="20">
        <v>2029</v>
      </c>
      <c r="Z66" s="20">
        <v>2030</v>
      </c>
      <c r="AA66" s="20">
        <v>2031</v>
      </c>
      <c r="AB66" s="20">
        <v>2032</v>
      </c>
      <c r="AC66" s="20">
        <v>2033</v>
      </c>
      <c r="AD66" s="20">
        <v>2034</v>
      </c>
      <c r="AE66" s="20">
        <v>2035</v>
      </c>
      <c r="AF66" s="20">
        <v>2036</v>
      </c>
      <c r="AG66" s="20">
        <v>2037</v>
      </c>
      <c r="AH66" s="20">
        <v>2038</v>
      </c>
      <c r="AI66" s="20">
        <v>2039</v>
      </c>
      <c r="AJ66" s="20">
        <v>2040</v>
      </c>
      <c r="AK66" s="20">
        <v>2041</v>
      </c>
      <c r="AL66" s="20">
        <v>2042</v>
      </c>
      <c r="AM66" s="20">
        <v>2043</v>
      </c>
      <c r="AN66" s="20">
        <v>2044</v>
      </c>
      <c r="AO66" s="20">
        <v>2045</v>
      </c>
      <c r="AP66" s="20">
        <v>2046</v>
      </c>
      <c r="AQ66" s="20">
        <v>2047</v>
      </c>
      <c r="AR66" s="20">
        <v>2048</v>
      </c>
      <c r="AS66" s="20">
        <v>2049</v>
      </c>
      <c r="AT66" s="21">
        <v>2050</v>
      </c>
      <c r="AU66" s="178"/>
    </row>
    <row r="67" spans="1:55" ht="45">
      <c r="A67" s="35" t="s">
        <v>13</v>
      </c>
      <c r="B67" s="56" t="s">
        <v>2</v>
      </c>
      <c r="C67" s="99">
        <v>5.3024253542326961E-2</v>
      </c>
      <c r="D67" s="114">
        <f>$C67*'Energy Use Projections'!D67</f>
        <v>20990.176584177094</v>
      </c>
      <c r="E67" s="118">
        <f>D67/5</f>
        <v>4198.0353168354186</v>
      </c>
      <c r="F67" s="50">
        <f>$C67*'Energy Use Projections'!E67</f>
        <v>17901.912130144847</v>
      </c>
      <c r="G67" s="50">
        <f>$C67*'Energy Use Projections'!F67</f>
        <v>15707.569239973707</v>
      </c>
      <c r="H67" s="50">
        <f>$C67*'Energy Use Projections'!G67</f>
        <v>14360.696539438</v>
      </c>
      <c r="I67" s="50">
        <f>$C67*'Energy Use Projections'!H67</f>
        <v>16545.386434534659</v>
      </c>
      <c r="J67" s="50">
        <f>$C67*'Energy Use Projections'!I67</f>
        <v>16038.568423097202</v>
      </c>
      <c r="K67" s="50">
        <f>$C67*'Energy Use Projections'!J67</f>
        <v>15982.015275192014</v>
      </c>
      <c r="L67" s="50">
        <f>$C67*'Energy Use Projections'!K67</f>
        <v>15891.897316959596</v>
      </c>
      <c r="M67" s="50">
        <f>$C67*'Energy Use Projections'!L67</f>
        <v>15781.099981343285</v>
      </c>
      <c r="N67" s="50">
        <f>$C67*'Energy Use Projections'!M67</f>
        <v>15660.336843119163</v>
      </c>
      <c r="O67" s="50">
        <f>$C67*'Energy Use Projections'!N67</f>
        <v>15575.498848986119</v>
      </c>
      <c r="P67" s="50">
        <f>$C67*'Energy Use Projections'!O67</f>
        <v>15628.57949496155</v>
      </c>
      <c r="Q67" s="50">
        <f>$C67*'Energy Use Projections'!P67</f>
        <v>15460.398771890083</v>
      </c>
      <c r="R67" s="50">
        <f>$C67*'Energy Use Projections'!Q67</f>
        <v>15391.65445296146</v>
      </c>
      <c r="S67" s="50">
        <f>$C67*'Energy Use Projections'!R67</f>
        <v>15318.840303914132</v>
      </c>
      <c r="T67" s="50">
        <f>$C67*'Energy Use Projections'!S67</f>
        <v>15256.686231851347</v>
      </c>
      <c r="U67" s="50">
        <f>$C67*'Energy Use Projections'!T67</f>
        <v>15208.349835871153</v>
      </c>
      <c r="V67" s="50">
        <f>$C67*'Energy Use Projections'!U67</f>
        <v>15157.674945754248</v>
      </c>
      <c r="W67" s="50">
        <f>$C67*'Energy Use Projections'!V67</f>
        <v>15106.962640474952</v>
      </c>
      <c r="X67" s="50">
        <f>$C67*'Energy Use Projections'!W67</f>
        <v>15046.653339988723</v>
      </c>
      <c r="Y67" s="50">
        <f>$C67*'Energy Use Projections'!X67</f>
        <v>14982.328235616103</v>
      </c>
      <c r="Z67" s="50">
        <f>$C67*'Energy Use Projections'!Y67</f>
        <v>14941.950631308628</v>
      </c>
      <c r="AA67" s="50">
        <f>$C67*'Energy Use Projections'!Z67</f>
        <v>14845.532850309904</v>
      </c>
      <c r="AB67" s="50">
        <f>$C67*'Energy Use Projections'!AA67</f>
        <v>14767.630203030903</v>
      </c>
      <c r="AC67" s="50">
        <f>$C67*'Energy Use Projections'!AB67</f>
        <v>14687.191346168305</v>
      </c>
      <c r="AD67" s="50">
        <f>$C67*'Energy Use Projections'!AC67</f>
        <v>14603.083379777589</v>
      </c>
      <c r="AE67" s="50">
        <f>$C67*'Energy Use Projections'!AD67</f>
        <v>14516.983277298414</v>
      </c>
      <c r="AF67" s="50">
        <f>$C67*'Energy Use Projections'!AE67</f>
        <v>14429.204524080795</v>
      </c>
      <c r="AG67" s="50">
        <f>$C67*'Energy Use Projections'!AF67</f>
        <v>14344.397345548792</v>
      </c>
      <c r="AH67" s="50">
        <f>$C67*'Energy Use Projections'!AG67</f>
        <v>14261.924164157093</v>
      </c>
      <c r="AI67" s="50">
        <f>$C67*'Energy Use Projections'!AH67</f>
        <v>14198.58561792507</v>
      </c>
      <c r="AJ67" s="50">
        <f>$C67*'Energy Use Projections'!AI67</f>
        <v>14100.172132330503</v>
      </c>
      <c r="AK67" s="50">
        <f>$C67*'Energy Use Projections'!AJ67</f>
        <v>13988.417341691995</v>
      </c>
      <c r="AL67" s="50">
        <f>$C67*'Energy Use Projections'!AK67</f>
        <v>13877.548294370194</v>
      </c>
      <c r="AM67" s="50">
        <f>$C67*'Energy Use Projections'!AL67</f>
        <v>13767.557970162939</v>
      </c>
      <c r="AN67" s="50">
        <f>$C67*'Energy Use Projections'!AM67</f>
        <v>13658.439404508608</v>
      </c>
      <c r="AO67" s="50">
        <f>$C67*'Energy Use Projections'!AN67</f>
        <v>13550.185688045125</v>
      </c>
      <c r="AP67" s="50">
        <f>$C67*'Energy Use Projections'!AO67</f>
        <v>13442.789966172464</v>
      </c>
      <c r="AQ67" s="50">
        <f>$C67*'Energy Use Projections'!AP67</f>
        <v>13336.24543861862</v>
      </c>
      <c r="AR67" s="50">
        <f>$C67*'Energy Use Projections'!AQ67</f>
        <v>13230.545359009006</v>
      </c>
      <c r="AS67" s="50">
        <f>$C67*'Energy Use Projections'!AR67</f>
        <v>13125.683034439287</v>
      </c>
      <c r="AT67" s="51">
        <f>$C67*'Energy Use Projections'!AS67</f>
        <v>13021.65182505158</v>
      </c>
      <c r="AX67" s="48" t="s">
        <v>0</v>
      </c>
      <c r="AY67" s="112" t="s">
        <v>1</v>
      </c>
      <c r="AZ67" s="48">
        <v>2010</v>
      </c>
      <c r="BA67" s="33">
        <v>2040</v>
      </c>
      <c r="BB67" s="32">
        <v>1990</v>
      </c>
      <c r="BC67" s="148" t="s">
        <v>41</v>
      </c>
    </row>
    <row r="68" spans="1:55">
      <c r="A68" s="35" t="s">
        <v>13</v>
      </c>
      <c r="B68" s="56" t="s">
        <v>3</v>
      </c>
      <c r="C68" s="99">
        <v>5.3024253542326961E-2</v>
      </c>
      <c r="D68" s="115">
        <f>$C68*'Energy Use Projections'!D68</f>
        <v>11197.184621739567</v>
      </c>
      <c r="E68" s="119">
        <f t="shared" ref="E68:E84" si="22">D68/5</f>
        <v>2239.4369243479132</v>
      </c>
      <c r="F68" s="11">
        <f>$C68*'Energy Use Projections'!E68</f>
        <v>11598.53807689209</v>
      </c>
      <c r="G68" s="11">
        <f>$C68*'Energy Use Projections'!F68</f>
        <v>10488.305299773714</v>
      </c>
      <c r="H68" s="11">
        <f>$C68*'Energy Use Projections'!G68</f>
        <v>9588.9674157681311</v>
      </c>
      <c r="I68" s="11">
        <f>$C68*'Energy Use Projections'!H68</f>
        <v>11183.024056938246</v>
      </c>
      <c r="J68" s="11">
        <f>$C68*'Energy Use Projections'!I68</f>
        <v>11143.27228896196</v>
      </c>
      <c r="K68" s="11">
        <f>$C68*'Energy Use Projections'!J68</f>
        <v>11369.441255508158</v>
      </c>
      <c r="L68" s="11">
        <f>$C68*'Energy Use Projections'!K68</f>
        <v>11391.554183559347</v>
      </c>
      <c r="M68" s="11">
        <f>$C68*'Energy Use Projections'!L68</f>
        <v>11376.052025715022</v>
      </c>
      <c r="N68" s="11">
        <f>$C68*'Energy Use Projections'!M68</f>
        <v>11344.250891297628</v>
      </c>
      <c r="O68" s="11">
        <f>$C68*'Energy Use Projections'!N68</f>
        <v>11347.730543986576</v>
      </c>
      <c r="P68" s="11">
        <f>$C68*'Energy Use Projections'!O68</f>
        <v>11437.576407322025</v>
      </c>
      <c r="Q68" s="11">
        <f>$C68*'Energy Use Projections'!P68</f>
        <v>11377.582653913085</v>
      </c>
      <c r="R68" s="11">
        <f>$C68*'Energy Use Projections'!Q68</f>
        <v>11389.018212445775</v>
      </c>
      <c r="S68" s="11">
        <f>$C68*'Energy Use Projections'!R68</f>
        <v>11396.164871625131</v>
      </c>
      <c r="T68" s="11">
        <f>$C68*'Energy Use Projections'!S68</f>
        <v>11415.635420415612</v>
      </c>
      <c r="U68" s="11">
        <f>$C68*'Energy Use Projections'!T68</f>
        <v>11454.799032028728</v>
      </c>
      <c r="V68" s="11">
        <f>$C68*'Energy Use Projections'!U68</f>
        <v>11491.749543813701</v>
      </c>
      <c r="W68" s="11">
        <f>$C68*'Energy Use Projections'!V68</f>
        <v>11539.355810974439</v>
      </c>
      <c r="X68" s="11">
        <f>$C68*'Energy Use Projections'!W68</f>
        <v>11585.41506949002</v>
      </c>
      <c r="Y68" s="11">
        <f>$C68*'Energy Use Projections'!X68</f>
        <v>11634.396443621725</v>
      </c>
      <c r="Z68" s="11">
        <f>$C68*'Energy Use Projections'!Y68</f>
        <v>11705.786823180671</v>
      </c>
      <c r="AA68" s="11">
        <f>$C68*'Energy Use Projections'!Z68</f>
        <v>11740.082319671152</v>
      </c>
      <c r="AB68" s="11">
        <f>$C68*'Energy Use Projections'!AA68</f>
        <v>11801.474895099147</v>
      </c>
      <c r="AC68" s="11">
        <f>$C68*'Energy Use Projections'!AB68</f>
        <v>11867.104550184864</v>
      </c>
      <c r="AD68" s="11">
        <f>$C68*'Energy Use Projections'!AC68</f>
        <v>11922.48415964314</v>
      </c>
      <c r="AE68" s="11">
        <f>$C68*'Energy Use Projections'!AD68</f>
        <v>11968.19534929399</v>
      </c>
      <c r="AF68" s="11">
        <f>$C68*'Energy Use Projections'!AE68</f>
        <v>12007.218603615576</v>
      </c>
      <c r="AG68" s="11">
        <f>$C68*'Energy Use Projections'!AF68</f>
        <v>12048.393784635256</v>
      </c>
      <c r="AH68" s="11">
        <f>$C68*'Energy Use Projections'!AG68</f>
        <v>12093.780298782847</v>
      </c>
      <c r="AI68" s="11">
        <f>$C68*'Energy Use Projections'!AH68</f>
        <v>12172.667985425662</v>
      </c>
      <c r="AJ68" s="11">
        <f>$C68*'Energy Use Projections'!AI68</f>
        <v>12227.702756799532</v>
      </c>
      <c r="AK68" s="11">
        <f>$C68*'Energy Use Projections'!AJ68</f>
        <v>12249.252684217496</v>
      </c>
      <c r="AL68" s="11">
        <f>$C68*'Energy Use Projections'!AK68</f>
        <v>12270.840590917502</v>
      </c>
      <c r="AM68" s="11">
        <f>$C68*'Energy Use Projections'!AL68</f>
        <v>12292.466543833689</v>
      </c>
      <c r="AN68" s="11">
        <f>$C68*'Energy Use Projections'!AM68</f>
        <v>12314.130610018163</v>
      </c>
      <c r="AO68" s="11">
        <f>$C68*'Energy Use Projections'!AN68</f>
        <v>12335.832856641196</v>
      </c>
      <c r="AP68" s="11">
        <f>$C68*'Energy Use Projections'!AO68</f>
        <v>12357.57335099145</v>
      </c>
      <c r="AQ68" s="11">
        <f>$C68*'Energy Use Projections'!AP68</f>
        <v>12379.352160476163</v>
      </c>
      <c r="AR68" s="11">
        <f>$C68*'Energy Use Projections'!AQ68</f>
        <v>12401.169352621378</v>
      </c>
      <c r="AS68" s="11">
        <f>$C68*'Energy Use Projections'!AR68</f>
        <v>12423.024995072145</v>
      </c>
      <c r="AT68" s="15">
        <f>$C68*'Energy Use Projections'!AS68</f>
        <v>12444.91915559273</v>
      </c>
      <c r="AX68" s="146" t="s">
        <v>13</v>
      </c>
      <c r="AY68" s="147" t="s">
        <v>2</v>
      </c>
      <c r="AZ68" s="94">
        <v>17901.912130144847</v>
      </c>
      <c r="BA68" s="2">
        <v>14100.172132330503</v>
      </c>
      <c r="BB68" s="1">
        <v>20990.176584177094</v>
      </c>
      <c r="BC68" s="2">
        <v>4198.0353168354186</v>
      </c>
    </row>
    <row r="69" spans="1:55">
      <c r="A69" s="35" t="s">
        <v>13</v>
      </c>
      <c r="B69" s="56" t="s">
        <v>4</v>
      </c>
      <c r="C69" s="99">
        <v>5.3024253542326961E-2</v>
      </c>
      <c r="D69" s="115">
        <f>$C69*'Energy Use Projections'!D69</f>
        <v>12565.855791156313</v>
      </c>
      <c r="E69" s="119">
        <f t="shared" si="22"/>
        <v>2513.1711582312628</v>
      </c>
      <c r="F69" s="11">
        <f>$C69*'Energy Use Projections'!E69</f>
        <v>14569.144239796067</v>
      </c>
      <c r="G69" s="11">
        <f>$C69*'Energy Use Projections'!F69</f>
        <v>15283.393412695825</v>
      </c>
      <c r="H69" s="11">
        <f>$C69*'Energy Use Projections'!G69</f>
        <v>16988.641847053314</v>
      </c>
      <c r="I69" s="11">
        <f>$C69*'Energy Use Projections'!H69</f>
        <v>15787.318358186627</v>
      </c>
      <c r="J69" s="11">
        <f>$C69*'Energy Use Projections'!I69</f>
        <v>15812.625263257478</v>
      </c>
      <c r="K69" s="11">
        <f>$C69*'Energy Use Projections'!J69</f>
        <v>16474.705192366975</v>
      </c>
      <c r="L69" s="11">
        <f>$C69*'Energy Use Projections'!K69</f>
        <v>16902.695409498818</v>
      </c>
      <c r="M69" s="11">
        <f>$C69*'Energy Use Projections'!L69</f>
        <v>17325.826703226052</v>
      </c>
      <c r="N69" s="11">
        <f>$C69*'Energy Use Projections'!M69</f>
        <v>17496.273773321151</v>
      </c>
      <c r="O69" s="11">
        <f>$C69*'Energy Use Projections'!N69</f>
        <v>17685.80751690652</v>
      </c>
      <c r="P69" s="11">
        <f>$C69*'Energy Use Projections'!O69</f>
        <v>17940.738380385912</v>
      </c>
      <c r="Q69" s="11">
        <f>$C69*'Energy Use Projections'!P69</f>
        <v>17913.712602177766</v>
      </c>
      <c r="R69" s="11">
        <f>$C69*'Energy Use Projections'!Q69</f>
        <v>18050.433528114445</v>
      </c>
      <c r="S69" s="11">
        <f>$C69*'Energy Use Projections'!R69</f>
        <v>18080.298346479976</v>
      </c>
      <c r="T69" s="11">
        <f>$C69*'Energy Use Projections'!S69</f>
        <v>18115.767071562928</v>
      </c>
      <c r="U69" s="11">
        <f>$C69*'Energy Use Projections'!T69</f>
        <v>18108.709517444651</v>
      </c>
      <c r="V69" s="11">
        <f>$C69*'Energy Use Projections'!U69</f>
        <v>18090.943326824632</v>
      </c>
      <c r="W69" s="11">
        <f>$C69*'Energy Use Projections'!V69</f>
        <v>18054.906963191086</v>
      </c>
      <c r="X69" s="11">
        <f>$C69*'Energy Use Projections'!W69</f>
        <v>18024.593255605327</v>
      </c>
      <c r="Y69" s="11">
        <f>$C69*'Energy Use Projections'!X69</f>
        <v>18015.021995560845</v>
      </c>
      <c r="Z69" s="11">
        <f>$C69*'Energy Use Projections'!Y69</f>
        <v>18056.208368557993</v>
      </c>
      <c r="AA69" s="11">
        <f>$C69*'Energy Use Projections'!Z69</f>
        <v>18043.912803124516</v>
      </c>
      <c r="AB69" s="11">
        <f>$C69*'Energy Use Projections'!AA69</f>
        <v>18063.136306944689</v>
      </c>
      <c r="AC69" s="11">
        <f>$C69*'Energy Use Projections'!AB69</f>
        <v>18072.256369784976</v>
      </c>
      <c r="AD69" s="11">
        <f>$C69*'Energy Use Projections'!AC69</f>
        <v>18084.753900863412</v>
      </c>
      <c r="AE69" s="11">
        <f>$C69*'Energy Use Projections'!AD69</f>
        <v>18112.812518480041</v>
      </c>
      <c r="AF69" s="11">
        <f>$C69*'Energy Use Projections'!AE69</f>
        <v>18134.985418460077</v>
      </c>
      <c r="AG69" s="11">
        <f>$C69*'Energy Use Projections'!AF69</f>
        <v>18142.605609925144</v>
      </c>
      <c r="AH69" s="11">
        <f>$C69*'Energy Use Projections'!AG69</f>
        <v>18161.374012338903</v>
      </c>
      <c r="AI69" s="11">
        <f>$C69*'Energy Use Projections'!AH69</f>
        <v>18208.863788965617</v>
      </c>
      <c r="AJ69" s="11">
        <f>$C69*'Energy Use Projections'!AI69</f>
        <v>18188.504861170823</v>
      </c>
      <c r="AK69" s="11">
        <f>$C69*'Energy Use Projections'!AJ69</f>
        <v>18323.528122649248</v>
      </c>
      <c r="AL69" s="11">
        <f>$C69*'Energy Use Projections'!AK69</f>
        <v>18459.553735958096</v>
      </c>
      <c r="AM69" s="11">
        <f>$C69*'Energy Use Projections'!AL69</f>
        <v>18596.589142105542</v>
      </c>
      <c r="AN69" s="11">
        <f>$C69*'Energy Use Projections'!AM69</f>
        <v>18734.641837338444</v>
      </c>
      <c r="AO69" s="11">
        <f>$C69*'Energy Use Projections'!AN69</f>
        <v>18873.719373552423</v>
      </c>
      <c r="AP69" s="11">
        <f>$C69*'Energy Use Projections'!AO69</f>
        <v>19013.829358704963</v>
      </c>
      <c r="AQ69" s="11">
        <f>$C69*'Energy Use Projections'!AP69</f>
        <v>19154.979457231606</v>
      </c>
      <c r="AR69" s="11">
        <f>$C69*'Energy Use Projections'!AQ69</f>
        <v>19297.1773904652</v>
      </c>
      <c r="AS69" s="11">
        <f>$C69*'Energy Use Projections'!AR69</f>
        <v>19440.430937058289</v>
      </c>
      <c r="AT69" s="15">
        <f>$C69*'Energy Use Projections'!AS69</f>
        <v>19584.747933408627</v>
      </c>
      <c r="AX69" s="146" t="s">
        <v>13</v>
      </c>
      <c r="AY69" s="147" t="s">
        <v>3</v>
      </c>
      <c r="AZ69" s="94">
        <v>11598.53807689209</v>
      </c>
      <c r="BA69" s="2">
        <v>12227.702756799532</v>
      </c>
      <c r="BB69" s="1">
        <v>11197.184621739567</v>
      </c>
      <c r="BC69" s="2">
        <v>2239.4369243479132</v>
      </c>
    </row>
    <row r="70" spans="1:55">
      <c r="A70" s="35" t="s">
        <v>13</v>
      </c>
      <c r="B70" s="56" t="s">
        <v>5</v>
      </c>
      <c r="C70" s="99">
        <v>5.3024253542326961E-2</v>
      </c>
      <c r="D70" s="115">
        <f>$C70*'Energy Use Projections'!D70</f>
        <v>2500.6860960376707</v>
      </c>
      <c r="E70" s="119">
        <f t="shared" si="22"/>
        <v>500.13721920753414</v>
      </c>
      <c r="F70" s="11">
        <f>$C70*'Energy Use Projections'!E70</f>
        <v>2549.3781594070037</v>
      </c>
      <c r="G70" s="11">
        <f>$C70*'Energy Use Projections'!F70</f>
        <v>2674.9728048302318</v>
      </c>
      <c r="H70" s="11">
        <f>$C70*'Energy Use Projections'!G70</f>
        <v>2231.5036098199539</v>
      </c>
      <c r="I70" s="11">
        <f>$C70*'Energy Use Projections'!H70</f>
        <v>2565.2122577298228</v>
      </c>
      <c r="J70" s="11">
        <f>$C70*'Energy Use Projections'!I70</f>
        <v>2534.4842899326263</v>
      </c>
      <c r="K70" s="11">
        <f>$C70*'Energy Use Projections'!J70</f>
        <v>2583.5119905647866</v>
      </c>
      <c r="L70" s="11">
        <f>$C70*'Energy Use Projections'!K70</f>
        <v>2604.7327867821091</v>
      </c>
      <c r="M70" s="11">
        <f>$C70*'Energy Use Projections'!L70</f>
        <v>2622.2307488444826</v>
      </c>
      <c r="N70" s="11">
        <f>$C70*'Energy Use Projections'!M70</f>
        <v>2623.2849233336401</v>
      </c>
      <c r="O70" s="11">
        <f>$C70*'Energy Use Projections'!N70</f>
        <v>2629.6617639587016</v>
      </c>
      <c r="P70" s="11">
        <f>$C70*'Energy Use Projections'!O70</f>
        <v>2653.1150907554506</v>
      </c>
      <c r="Q70" s="11">
        <f>$C70*'Energy Use Projections'!P70</f>
        <v>2638.071270077081</v>
      </c>
      <c r="R70" s="11">
        <f>$C70*'Energy Use Projections'!Q70</f>
        <v>2642.7525443161444</v>
      </c>
      <c r="S70" s="11">
        <f>$C70*'Energy Use Projections'!R70</f>
        <v>2640.642009706582</v>
      </c>
      <c r="T70" s="11">
        <f>$C70*'Energy Use Projections'!S70</f>
        <v>2640.2167039782485</v>
      </c>
      <c r="U70" s="11">
        <f>$C70*'Energy Use Projections'!T70</f>
        <v>2639.2599404279108</v>
      </c>
      <c r="V70" s="11">
        <f>$C70*'Energy Use Projections'!U70</f>
        <v>2637.4036003041474</v>
      </c>
      <c r="W70" s="11">
        <f>$C70*'Energy Use Projections'!V70</f>
        <v>2635.0961916630472</v>
      </c>
      <c r="X70" s="11">
        <f>$C70*'Energy Use Projections'!W70</f>
        <v>2632.4691995469907</v>
      </c>
      <c r="Y70" s="11">
        <f>$C70*'Energy Use Projections'!X70</f>
        <v>2631.0004837476504</v>
      </c>
      <c r="Z70" s="11">
        <f>$C70*'Energy Use Projections'!Y70</f>
        <v>2635.2565572406361</v>
      </c>
      <c r="AA70" s="11">
        <f>$C70*'Energy Use Projections'!Z70</f>
        <v>2630.8696933201463</v>
      </c>
      <c r="AB70" s="11">
        <f>$C70*'Energy Use Projections'!AA70</f>
        <v>2631.0296476431417</v>
      </c>
      <c r="AC70" s="11">
        <f>$C70*'Energy Use Projections'!AB70</f>
        <v>2630.6942781268349</v>
      </c>
      <c r="AD70" s="11">
        <f>$C70*'Energy Use Projections'!AC70</f>
        <v>2629.7374858465623</v>
      </c>
      <c r="AE70" s="11">
        <f>$C70*'Energy Use Projections'!AD70</f>
        <v>2629.0106262660242</v>
      </c>
      <c r="AF70" s="11">
        <f>$C70*'Energy Use Projections'!AE70</f>
        <v>2627.4436064691781</v>
      </c>
      <c r="AG70" s="11">
        <f>$C70*'Energy Use Projections'!AF70</f>
        <v>2625.3207435702348</v>
      </c>
      <c r="AH70" s="11">
        <f>$C70*'Energy Use Projections'!AG70</f>
        <v>2624.2408986790811</v>
      </c>
      <c r="AI70" s="11">
        <f>$C70*'Energy Use Projections'!AH70</f>
        <v>2627.9569849534782</v>
      </c>
      <c r="AJ70" s="11">
        <f>$C70*'Energy Use Projections'!AI70</f>
        <v>2624.1997094832268</v>
      </c>
      <c r="AK70" s="11">
        <f>$C70*'Energy Use Projections'!AJ70</f>
        <v>2626.731227427741</v>
      </c>
      <c r="AL70" s="11">
        <f>$C70*'Energy Use Projections'!AK70</f>
        <v>2629.2651874817789</v>
      </c>
      <c r="AM70" s="11">
        <f>$C70*'Energy Use Projections'!AL70</f>
        <v>2631.8015920011994</v>
      </c>
      <c r="AN70" s="11">
        <f>$C70*'Energy Use Projections'!AM70</f>
        <v>2634.3404433441347</v>
      </c>
      <c r="AO70" s="11">
        <f>$C70*'Energy Use Projections'!AN70</f>
        <v>2636.8817438709902</v>
      </c>
      <c r="AP70" s="11">
        <f>$C70*'Energy Use Projections'!AO70</f>
        <v>2639.4254959444502</v>
      </c>
      <c r="AQ70" s="11">
        <f>$C70*'Energy Use Projections'!AP70</f>
        <v>2641.9717019294762</v>
      </c>
      <c r="AR70" s="11">
        <f>$C70*'Energy Use Projections'!AQ70</f>
        <v>2644.520364193314</v>
      </c>
      <c r="AS70" s="11">
        <f>$C70*'Energy Use Projections'!AR70</f>
        <v>2647.0714851054895</v>
      </c>
      <c r="AT70" s="15">
        <f>$C70*'Energy Use Projections'!AS70</f>
        <v>2649.6250670378172</v>
      </c>
      <c r="AX70" s="146" t="s">
        <v>13</v>
      </c>
      <c r="AY70" s="147" t="s">
        <v>4</v>
      </c>
      <c r="AZ70" s="94">
        <v>14569.144239796067</v>
      </c>
      <c r="BA70" s="2">
        <v>18188.504861170823</v>
      </c>
      <c r="BB70" s="1">
        <v>12565.855791156313</v>
      </c>
      <c r="BC70" s="2">
        <v>2513.1711582312628</v>
      </c>
    </row>
    <row r="71" spans="1:55">
      <c r="A71" s="35"/>
      <c r="B71" s="56"/>
      <c r="C71" s="99"/>
      <c r="D71" s="115"/>
      <c r="E71" s="119">
        <f t="shared" si="22"/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5"/>
      <c r="AX71" s="146" t="s">
        <v>13</v>
      </c>
      <c r="AY71" s="147" t="s">
        <v>5</v>
      </c>
      <c r="AZ71" s="94">
        <v>2549.3781594070037</v>
      </c>
      <c r="BA71" s="2">
        <v>2624.1997094832268</v>
      </c>
      <c r="BB71" s="1">
        <v>2500.6860960376707</v>
      </c>
      <c r="BC71" s="2">
        <v>500.13721920753414</v>
      </c>
    </row>
    <row r="72" spans="1:55">
      <c r="A72" s="35" t="s">
        <v>6</v>
      </c>
      <c r="B72" s="56" t="s">
        <v>2</v>
      </c>
      <c r="C72" s="99">
        <v>6.3577826086956515E-2</v>
      </c>
      <c r="D72" s="115">
        <f>$C72*'Energy Use Projections'!D72</f>
        <v>113.98073667877824</v>
      </c>
      <c r="E72" s="119">
        <f t="shared" si="22"/>
        <v>22.796147335755649</v>
      </c>
      <c r="F72" s="11">
        <f>$C72*'Energy Use Projections'!E72</f>
        <v>106.54372095652175</v>
      </c>
      <c r="G72" s="11">
        <f>$C72*'Energy Use Projections'!F72</f>
        <v>93.014359565217376</v>
      </c>
      <c r="H72" s="11">
        <f>$C72*'Energy Use Projections'!G72</f>
        <v>93.014359565217376</v>
      </c>
      <c r="I72" s="11">
        <f>$C72*'Energy Use Projections'!H72</f>
        <v>100.57337580167253</v>
      </c>
      <c r="J72" s="11">
        <f>$C72*'Energy Use Projections'!I72</f>
        <v>98.818944054807574</v>
      </c>
      <c r="K72" s="11">
        <f>$C72*'Energy Use Projections'!J72</f>
        <v>98.673711102955053</v>
      </c>
      <c r="L72" s="11">
        <f>$C72*'Energy Use Projections'!K72</f>
        <v>98.483810922644906</v>
      </c>
      <c r="M72" s="11">
        <f>$C72*'Energy Use Projections'!L72</f>
        <v>98.084340593684686</v>
      </c>
      <c r="N72" s="11">
        <f>$C72*'Energy Use Projections'!M72</f>
        <v>97.648324773394236</v>
      </c>
      <c r="O72" s="11">
        <f>$C72*'Energy Use Projections'!N72</f>
        <v>97.307275963468385</v>
      </c>
      <c r="P72" s="11">
        <f>$C72*'Energy Use Projections'!O72</f>
        <v>97.786684442583606</v>
      </c>
      <c r="Q72" s="11">
        <f>$C72*'Energy Use Projections'!P72</f>
        <v>96.904752966644878</v>
      </c>
      <c r="R72" s="11">
        <f>$C72*'Energy Use Projections'!Q72</f>
        <v>96.720305752862501</v>
      </c>
      <c r="S72" s="11">
        <f>$C72*'Energy Use Projections'!R72</f>
        <v>96.557841730219039</v>
      </c>
      <c r="T72" s="11">
        <f>$C72*'Energy Use Projections'!S72</f>
        <v>96.433627269173599</v>
      </c>
      <c r="U72" s="11">
        <f>$C72*'Energy Use Projections'!T72</f>
        <v>96.342814257330986</v>
      </c>
      <c r="V72" s="11">
        <f>$C72*'Energy Use Projections'!U72</f>
        <v>96.272591800897345</v>
      </c>
      <c r="W72" s="11">
        <f>$C72*'Energy Use Projections'!V72</f>
        <v>96.223287855875412</v>
      </c>
      <c r="X72" s="11">
        <f>$C72*'Energy Use Projections'!W72</f>
        <v>96.178867771505551</v>
      </c>
      <c r="Y72" s="11">
        <f>$C72*'Energy Use Projections'!X72</f>
        <v>96.15085829082615</v>
      </c>
      <c r="Z72" s="11">
        <f>$C72*'Energy Use Projections'!Y72</f>
        <v>96.303007838934235</v>
      </c>
      <c r="AA72" s="11">
        <f>$C72*'Energy Use Projections'!Z72</f>
        <v>96.129723872534029</v>
      </c>
      <c r="AB72" s="11">
        <f>$C72*'Energy Use Projections'!AA72</f>
        <v>96.122561441912623</v>
      </c>
      <c r="AC72" s="11">
        <f>$C72*'Energy Use Projections'!AB72</f>
        <v>96.125415107507536</v>
      </c>
      <c r="AD72" s="11">
        <f>$C72*'Energy Use Projections'!AC72</f>
        <v>96.142337518599902</v>
      </c>
      <c r="AE72" s="11">
        <f>$C72*'Energy Use Projections'!AD72</f>
        <v>96.174917594278583</v>
      </c>
      <c r="AF72" s="11">
        <f>$C72*'Energy Use Projections'!AE72</f>
        <v>96.220632048954712</v>
      </c>
      <c r="AG72" s="11">
        <f>$C72*'Energy Use Projections'!AF72</f>
        <v>96.278448895936364</v>
      </c>
      <c r="AH72" s="11">
        <f>$C72*'Energy Use Projections'!AG72</f>
        <v>96.350102057427236</v>
      </c>
      <c r="AI72" s="11">
        <f>$C72*'Energy Use Projections'!AH72</f>
        <v>96.443177089008714</v>
      </c>
      <c r="AJ72" s="11">
        <f>$C72*'Energy Use Projections'!AI72</f>
        <v>96.288065372984775</v>
      </c>
      <c r="AK72" s="11">
        <f>$C72*'Energy Use Projections'!AJ72</f>
        <v>95.96376552921339</v>
      </c>
      <c r="AL72" s="11">
        <f>$C72*'Energy Use Projections'!AK72</f>
        <v>95.640557932838021</v>
      </c>
      <c r="AM72" s="11">
        <f>$C72*'Energy Use Projections'!AL72</f>
        <v>95.318438905150813</v>
      </c>
      <c r="AN72" s="11">
        <f>$C72*'Energy Use Projections'!AM72</f>
        <v>94.997404779833929</v>
      </c>
      <c r="AO72" s="11">
        <f>$C72*'Energy Use Projections'!AN72</f>
        <v>94.677451902917667</v>
      </c>
      <c r="AP72" s="11">
        <f>$C72*'Energy Use Projections'!AO72</f>
        <v>94.35857663273903</v>
      </c>
      <c r="AQ72" s="11">
        <f>$C72*'Energy Use Projections'!AP72</f>
        <v>94.040775339900179</v>
      </c>
      <c r="AR72" s="11">
        <f>$C72*'Energy Use Projections'!AQ72</f>
        <v>93.724044407227126</v>
      </c>
      <c r="AS72" s="11">
        <f>$C72*'Energy Use Projections'!AR72</f>
        <v>93.408380229728621</v>
      </c>
      <c r="AT72" s="15">
        <f>$C72*'Energy Use Projections'!AS72</f>
        <v>93.09377921455507</v>
      </c>
      <c r="AX72" s="146"/>
      <c r="AY72" s="152" t="s">
        <v>36</v>
      </c>
      <c r="AZ72" s="95">
        <v>46618.97260624</v>
      </c>
      <c r="BA72" s="88">
        <v>47140.57945978408</v>
      </c>
      <c r="BB72" s="85">
        <v>47253.903093110646</v>
      </c>
      <c r="BC72" s="88">
        <v>9450.7806186221296</v>
      </c>
    </row>
    <row r="73" spans="1:55">
      <c r="A73" s="35" t="s">
        <v>7</v>
      </c>
      <c r="B73" s="56" t="s">
        <v>2</v>
      </c>
      <c r="C73" s="99">
        <v>7.4445507246376802E-2</v>
      </c>
      <c r="D73" s="115">
        <f>$C73*'Energy Use Projections'!D73</f>
        <v>4252.0576301457932</v>
      </c>
      <c r="E73" s="119">
        <f t="shared" si="22"/>
        <v>850.41152602915861</v>
      </c>
      <c r="F73" s="11">
        <f>$C73*'Energy Use Projections'!E73</f>
        <v>2754.0370950724632</v>
      </c>
      <c r="G73" s="11">
        <f>$C73*'Energy Use Projections'!F73</f>
        <v>2568.5933365217388</v>
      </c>
      <c r="H73" s="11">
        <f>$C73*'Energy Use Projections'!G73</f>
        <v>2568.5933365217388</v>
      </c>
      <c r="I73" s="11">
        <f>$C73*'Energy Use Projections'!H73</f>
        <v>2814.4584533565917</v>
      </c>
      <c r="J73" s="11">
        <f>$C73*'Energy Use Projections'!I73</f>
        <v>2649.8743872481532</v>
      </c>
      <c r="K73" s="11">
        <f>$C73*'Energy Use Projections'!J73</f>
        <v>2590.0498397848851</v>
      </c>
      <c r="L73" s="11">
        <f>$C73*'Energy Use Projections'!K73</f>
        <v>2525.0003173451614</v>
      </c>
      <c r="M73" s="11">
        <f>$C73*'Energy Use Projections'!L73</f>
        <v>2457.8120450633669</v>
      </c>
      <c r="N73" s="11">
        <f>$C73*'Energy Use Projections'!M73</f>
        <v>2392.9240311969356</v>
      </c>
      <c r="O73" s="11">
        <f>$C73*'Energy Use Projections'!N73</f>
        <v>2332.2567213759266</v>
      </c>
      <c r="P73" s="11">
        <f>$C73*'Energy Use Projections'!O73</f>
        <v>2292.018862593578</v>
      </c>
      <c r="Q73" s="11">
        <f>$C73*'Energy Use Projections'!P73</f>
        <v>2219.9064841177642</v>
      </c>
      <c r="R73" s="11">
        <f>$C73*'Energy Use Projections'!Q73</f>
        <v>2164.9188646392604</v>
      </c>
      <c r="S73" s="11">
        <f>$C73*'Energy Use Projections'!R73</f>
        <v>2111.0453939787067</v>
      </c>
      <c r="T73" s="11">
        <f>$C73*'Energy Use Projections'!S73</f>
        <v>2058.5950263964787</v>
      </c>
      <c r="U73" s="11">
        <f>$C73*'Energy Use Projections'!T73</f>
        <v>2007.2276102966098</v>
      </c>
      <c r="V73" s="11">
        <f>$C73*'Energy Use Projections'!U73</f>
        <v>1957.4734387421868</v>
      </c>
      <c r="W73" s="11">
        <f>$C73*'Energy Use Projections'!V73</f>
        <v>1910.2951265695876</v>
      </c>
      <c r="X73" s="11">
        <f>$C73*'Energy Use Projections'!W73</f>
        <v>1865.3528317366101</v>
      </c>
      <c r="Y73" s="11">
        <f>$C73*'Energy Use Projections'!X73</f>
        <v>1822.4808158552148</v>
      </c>
      <c r="Z73" s="11">
        <f>$C73*'Energy Use Projections'!Y73</f>
        <v>1785.0528414415758</v>
      </c>
      <c r="AA73" s="11">
        <f>$C73*'Energy Use Projections'!Z73</f>
        <v>1743.0753656169038</v>
      </c>
      <c r="AB73" s="11">
        <f>$C73*'Energy Use Projections'!AA73</f>
        <v>1705.0871796166196</v>
      </c>
      <c r="AC73" s="11">
        <f>$C73*'Energy Use Projections'!AB73</f>
        <v>1668.2134084090387</v>
      </c>
      <c r="AD73" s="11">
        <f>$C73*'Energy Use Projections'!AC73</f>
        <v>1632.6507125263729</v>
      </c>
      <c r="AE73" s="11">
        <f>$C73*'Energy Use Projections'!AD73</f>
        <v>1598.2596341514741</v>
      </c>
      <c r="AF73" s="11">
        <f>$C73*'Energy Use Projections'!AE73</f>
        <v>1565.1708282636203</v>
      </c>
      <c r="AG73" s="11">
        <f>$C73*'Energy Use Projections'!AF73</f>
        <v>1532.4801599537573</v>
      </c>
      <c r="AH73" s="11">
        <f>$C73*'Energy Use Projections'!AG73</f>
        <v>1501.1698047247851</v>
      </c>
      <c r="AI73" s="11">
        <f>$C73*'Energy Use Projections'!AH73</f>
        <v>1470.234314069065</v>
      </c>
      <c r="AJ73" s="11">
        <f>$C73*'Energy Use Projections'!AI73</f>
        <v>1435.5745513374304</v>
      </c>
      <c r="AK73" s="11">
        <f>$C73*'Energy Use Projections'!AJ73</f>
        <v>1404.7346111339632</v>
      </c>
      <c r="AL73" s="11">
        <f>$C73*'Energy Use Projections'!AK73</f>
        <v>1374.5571944552178</v>
      </c>
      <c r="AM73" s="11">
        <f>$C73*'Energy Use Projections'!AL73</f>
        <v>1345.0280685427031</v>
      </c>
      <c r="AN73" s="11">
        <f>$C73*'Energy Use Projections'!AM73</f>
        <v>1316.1333063952429</v>
      </c>
      <c r="AO73" s="11">
        <f>$C73*'Energy Use Projections'!AN73</f>
        <v>1287.8592802005001</v>
      </c>
      <c r="AP73" s="11">
        <f>$C73*'Energy Use Projections'!AO73</f>
        <v>1260.1926549076086</v>
      </c>
      <c r="AQ73" s="11">
        <f>$C73*'Energy Use Projections'!AP73</f>
        <v>1233.1203819378823</v>
      </c>
      <c r="AR73" s="11">
        <f>$C73*'Energy Use Projections'!AQ73</f>
        <v>1206.6296930306348</v>
      </c>
      <c r="AS73" s="11">
        <f>$C73*'Energy Use Projections'!AR73</f>
        <v>1180.7080942212071</v>
      </c>
      <c r="AT73" s="15">
        <f>$C73*'Energy Use Projections'!AS73</f>
        <v>1155.3433599483628</v>
      </c>
      <c r="AX73" s="146"/>
      <c r="AY73" s="147"/>
      <c r="AZ73" s="94"/>
      <c r="BA73" s="2"/>
      <c r="BB73" s="1"/>
      <c r="BC73" s="2"/>
    </row>
    <row r="74" spans="1:55">
      <c r="A74" s="36"/>
      <c r="B74" s="16"/>
      <c r="C74" s="100"/>
      <c r="D74" s="115"/>
      <c r="E74" s="119">
        <f t="shared" si="22"/>
        <v>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5"/>
      <c r="AX74" s="146" t="s">
        <v>6</v>
      </c>
      <c r="AY74" s="147" t="s">
        <v>2</v>
      </c>
      <c r="AZ74" s="94">
        <v>106.54372095652175</v>
      </c>
      <c r="BA74" s="2">
        <v>96.288065372984775</v>
      </c>
      <c r="BB74" s="1">
        <v>113.98073667877824</v>
      </c>
      <c r="BC74" s="2">
        <v>22.796147335755649</v>
      </c>
    </row>
    <row r="75" spans="1:55">
      <c r="A75" s="35" t="s">
        <v>12</v>
      </c>
      <c r="B75" s="56" t="s">
        <v>2</v>
      </c>
      <c r="C75" s="99">
        <v>0.21291813644303256</v>
      </c>
      <c r="D75" s="115">
        <f>$C75*'Energy Use Projections'!D75</f>
        <v>112922.42376286152</v>
      </c>
      <c r="E75" s="119">
        <f t="shared" si="22"/>
        <v>22584.484752572305</v>
      </c>
      <c r="F75" s="11">
        <f>$C75*'Energy Use Projections'!E75</f>
        <v>123321.83441557385</v>
      </c>
      <c r="G75" s="11">
        <f>$C75*'Energy Use Projections'!F75</f>
        <v>113546.20201110744</v>
      </c>
      <c r="H75" s="11">
        <f>$C75*'Energy Use Projections'!G75</f>
        <v>106035.61176855481</v>
      </c>
      <c r="I75" s="11">
        <f>$C75*'Energy Use Projections'!H75</f>
        <v>109123.46076568143</v>
      </c>
      <c r="J75" s="11">
        <f>$C75*'Energy Use Projections'!I75</f>
        <v>109533.5595723017</v>
      </c>
      <c r="K75" s="11">
        <f>$C75*'Energy Use Projections'!J75</f>
        <v>109760.15137990889</v>
      </c>
      <c r="L75" s="11">
        <f>$C75*'Energy Use Projections'!K75</f>
        <v>110252.7728706677</v>
      </c>
      <c r="M75" s="11">
        <f>$C75*'Energy Use Projections'!L75</f>
        <v>111078.88067273267</v>
      </c>
      <c r="N75" s="11">
        <f>$C75*'Energy Use Projections'!M75</f>
        <v>112149.40366927929</v>
      </c>
      <c r="O75" s="11">
        <f>$C75*'Energy Use Projections'!N75</f>
        <v>113512.82979642428</v>
      </c>
      <c r="P75" s="11">
        <f>$C75*'Energy Use Projections'!O75</f>
        <v>114678.92046600618</v>
      </c>
      <c r="Q75" s="11">
        <f>$C75*'Energy Use Projections'!P75</f>
        <v>114654.40142640128</v>
      </c>
      <c r="R75" s="11">
        <f>$C75*'Energy Use Projections'!Q75</f>
        <v>115634.15625967084</v>
      </c>
      <c r="S75" s="11">
        <f>$C75*'Energy Use Projections'!R75</f>
        <v>116763.93282552421</v>
      </c>
      <c r="T75" s="11">
        <f>$C75*'Energy Use Projections'!S75</f>
        <v>117952.11112612866</v>
      </c>
      <c r="U75" s="11">
        <f>$C75*'Energy Use Projections'!T75</f>
        <v>119224.7276505233</v>
      </c>
      <c r="V75" s="11">
        <f>$C75*'Energy Use Projections'!U75</f>
        <v>120468.91977990298</v>
      </c>
      <c r="W75" s="11">
        <f>$C75*'Energy Use Projections'!V75</f>
        <v>121809.89713972982</v>
      </c>
      <c r="X75" s="11">
        <f>$C75*'Energy Use Projections'!W75</f>
        <v>123120.33975911998</v>
      </c>
      <c r="Y75" s="11">
        <f>$C75*'Energy Use Projections'!X75</f>
        <v>124443.12162534139</v>
      </c>
      <c r="Z75" s="11">
        <f>$C75*'Energy Use Projections'!Y75</f>
        <v>126040.32658200199</v>
      </c>
      <c r="AA75" s="11">
        <f>$C75*'Energy Use Projections'!Z75</f>
        <v>127219.15974423848</v>
      </c>
      <c r="AB75" s="11">
        <f>$C75*'Energy Use Projections'!AA75</f>
        <v>128608.87143600386</v>
      </c>
      <c r="AC75" s="11">
        <f>$C75*'Energy Use Projections'!AB75</f>
        <v>130022.85909270465</v>
      </c>
      <c r="AD75" s="11">
        <f>$C75*'Energy Use Projections'!AC75</f>
        <v>131459.44485400312</v>
      </c>
      <c r="AE75" s="11">
        <f>$C75*'Energy Use Projections'!AD75</f>
        <v>132870.90184892312</v>
      </c>
      <c r="AF75" s="11">
        <f>$C75*'Energy Use Projections'!AE75</f>
        <v>134392.01829036273</v>
      </c>
      <c r="AG75" s="11">
        <f>$C75*'Energy Use Projections'!AF75</f>
        <v>136008.91118008213</v>
      </c>
      <c r="AH75" s="11">
        <f>$C75*'Energy Use Projections'!AG75</f>
        <v>137652.99730836676</v>
      </c>
      <c r="AI75" s="11">
        <f>$C75*'Energy Use Projections'!AH75</f>
        <v>139352.45674117823</v>
      </c>
      <c r="AJ75" s="11">
        <f>$C75*'Energy Use Projections'!AI75</f>
        <v>140743.92353121296</v>
      </c>
      <c r="AK75" s="11">
        <f>$C75*'Energy Use Projections'!AJ75</f>
        <v>141365.24264989514</v>
      </c>
      <c r="AL75" s="11">
        <f>$C75*'Energy Use Projections'!AK75</f>
        <v>141989.30460420073</v>
      </c>
      <c r="AM75" s="11">
        <f>$C75*'Energy Use Projections'!AL75</f>
        <v>142616.12150247634</v>
      </c>
      <c r="AN75" s="11">
        <f>$C75*'Energy Use Projections'!AM75</f>
        <v>143245.70550652139</v>
      </c>
      <c r="AO75" s="11">
        <f>$C75*'Energy Use Projections'!AN75</f>
        <v>143878.06883182388</v>
      </c>
      <c r="AP75" s="11">
        <f>$C75*'Energy Use Projections'!AO75</f>
        <v>144513.22374779763</v>
      </c>
      <c r="AQ75" s="11">
        <f>$C75*'Energy Use Projections'!AP75</f>
        <v>145151.18257802015</v>
      </c>
      <c r="AR75" s="11">
        <f>$C75*'Energy Use Projections'!AQ75</f>
        <v>145791.95770047189</v>
      </c>
      <c r="AS75" s="11">
        <f>$C75*'Energy Use Projections'!AR75</f>
        <v>146435.56154777631</v>
      </c>
      <c r="AT75" s="15">
        <f>$C75*'Energy Use Projections'!AS75</f>
        <v>147082.00660744112</v>
      </c>
      <c r="AX75" s="146" t="s">
        <v>7</v>
      </c>
      <c r="AY75" s="147" t="s">
        <v>2</v>
      </c>
      <c r="AZ75" s="94">
        <v>2754.0370950724632</v>
      </c>
      <c r="BA75" s="2">
        <v>1435.5745513374304</v>
      </c>
      <c r="BB75" s="1">
        <v>4252.0576301457932</v>
      </c>
      <c r="BC75" s="2">
        <v>850.41152602915861</v>
      </c>
    </row>
    <row r="76" spans="1:55">
      <c r="A76" s="35" t="s">
        <v>12</v>
      </c>
      <c r="B76" s="56" t="s">
        <v>3</v>
      </c>
      <c r="C76" s="99">
        <v>0.21291813644303256</v>
      </c>
      <c r="D76" s="115">
        <f>$C76*'Energy Use Projections'!D76</f>
        <v>72612.005493099889</v>
      </c>
      <c r="E76" s="119">
        <f t="shared" si="22"/>
        <v>14522.401098619977</v>
      </c>
      <c r="F76" s="11">
        <f>$C76*'Energy Use Projections'!E76</f>
        <v>83024.206447022167</v>
      </c>
      <c r="G76" s="11">
        <f>$C76*'Energy Use Projections'!F76</f>
        <v>80419.181582725912</v>
      </c>
      <c r="H76" s="11">
        <f>$C76*'Energy Use Projections'!G76</f>
        <v>79943.475912920199</v>
      </c>
      <c r="I76" s="11">
        <f>$C76*'Energy Use Projections'!H76</f>
        <v>79844.427813220696</v>
      </c>
      <c r="J76" s="11">
        <f>$C76*'Energy Use Projections'!I76</f>
        <v>80597.521416630116</v>
      </c>
      <c r="K76" s="11">
        <f>$C76*'Energy Use Projections'!J76</f>
        <v>80793.51788337536</v>
      </c>
      <c r="L76" s="11">
        <f>$C76*'Energy Use Projections'!K76</f>
        <v>81308.634730064616</v>
      </c>
      <c r="M76" s="11">
        <f>$C76*'Energy Use Projections'!L76</f>
        <v>81912.537503801432</v>
      </c>
      <c r="N76" s="11">
        <f>$C76*'Energy Use Projections'!M76</f>
        <v>82634.875803242961</v>
      </c>
      <c r="O76" s="11">
        <f>$C76*'Energy Use Projections'!N76</f>
        <v>83547.140368763517</v>
      </c>
      <c r="P76" s="11">
        <f>$C76*'Energy Use Projections'!O76</f>
        <v>84943.132471784702</v>
      </c>
      <c r="Q76" s="11">
        <f>$C76*'Energy Use Projections'!P76</f>
        <v>85126.95977397215</v>
      </c>
      <c r="R76" s="11">
        <f>$C76*'Energy Use Projections'!Q76</f>
        <v>85890.762231008543</v>
      </c>
      <c r="S76" s="11">
        <f>$C76*'Energy Use Projections'!R76</f>
        <v>86736.470428223998</v>
      </c>
      <c r="T76" s="11">
        <f>$C76*'Energy Use Projections'!S76</f>
        <v>87616.968223934149</v>
      </c>
      <c r="U76" s="11">
        <f>$C76*'Energy Use Projections'!T76</f>
        <v>88605.774997321307</v>
      </c>
      <c r="V76" s="11">
        <f>$C76*'Energy Use Projections'!U76</f>
        <v>89599.07514898949</v>
      </c>
      <c r="W76" s="11">
        <f>$C76*'Energy Use Projections'!V76</f>
        <v>90571.10019937731</v>
      </c>
      <c r="X76" s="11">
        <f>$C76*'Energy Use Projections'!W76</f>
        <v>91460.406407401344</v>
      </c>
      <c r="Y76" s="11">
        <f>$C76*'Energy Use Projections'!X76</f>
        <v>92368.15149671305</v>
      </c>
      <c r="Z76" s="11">
        <f>$C76*'Energy Use Projections'!Y76</f>
        <v>93266.028937389012</v>
      </c>
      <c r="AA76" s="11">
        <f>$C76*'Energy Use Projections'!Z76</f>
        <v>93863.470391545401</v>
      </c>
      <c r="AB76" s="11">
        <f>$C76*'Energy Use Projections'!AA76</f>
        <v>94681.91744560712</v>
      </c>
      <c r="AC76" s="11">
        <f>$C76*'Energy Use Projections'!AB76</f>
        <v>95556.409653165407</v>
      </c>
      <c r="AD76" s="11">
        <f>$C76*'Energy Use Projections'!AC76</f>
        <v>96450.493508102576</v>
      </c>
      <c r="AE76" s="11">
        <f>$C76*'Energy Use Projections'!AD76</f>
        <v>97324.074335556725</v>
      </c>
      <c r="AF76" s="11">
        <f>$C76*'Energy Use Projections'!AE76</f>
        <v>98257.401170095269</v>
      </c>
      <c r="AG76" s="11">
        <f>$C76*'Energy Use Projections'!AF76</f>
        <v>99179.002944922802</v>
      </c>
      <c r="AH76" s="11">
        <f>$C76*'Energy Use Projections'!AG76</f>
        <v>100085.28903971826</v>
      </c>
      <c r="AI76" s="11">
        <f>$C76*'Energy Use Projections'!AH76</f>
        <v>100944.14712020311</v>
      </c>
      <c r="AJ76" s="11">
        <f>$C76*'Energy Use Projections'!AI76</f>
        <v>101507.746262272</v>
      </c>
      <c r="AK76" s="11">
        <f>$C76*'Energy Use Projections'!AJ76</f>
        <v>102190.14149313745</v>
      </c>
      <c r="AL76" s="11">
        <f>$C76*'Energy Use Projections'!AK76</f>
        <v>102877.12418917925</v>
      </c>
      <c r="AM76" s="11">
        <f>$C76*'Energy Use Projections'!AL76</f>
        <v>103568.72519005716</v>
      </c>
      <c r="AN76" s="11">
        <f>$C76*'Energy Use Projections'!AM76</f>
        <v>104264.97554275343</v>
      </c>
      <c r="AO76" s="11">
        <f>$C76*'Energy Use Projections'!AN76</f>
        <v>104965.90650296648</v>
      </c>
      <c r="AP76" s="11">
        <f>$C76*'Energy Use Projections'!AO76</f>
        <v>105671.5495365141</v>
      </c>
      <c r="AQ76" s="11">
        <f>$C76*'Energy Use Projections'!AP76</f>
        <v>106381.93632074597</v>
      </c>
      <c r="AR76" s="11">
        <f>$C76*'Energy Use Projections'!AQ76</f>
        <v>107097.09874596563</v>
      </c>
      <c r="AS76" s="11">
        <f>$C76*'Energy Use Projections'!AR76</f>
        <v>107817.0689168622</v>
      </c>
      <c r="AT76" s="15">
        <f>$C76*'Energy Use Projections'!AS76</f>
        <v>108541.87915395151</v>
      </c>
      <c r="AX76" s="146"/>
      <c r="AY76" s="152" t="s">
        <v>36</v>
      </c>
      <c r="AZ76" s="95">
        <v>2860.5808160289848</v>
      </c>
      <c r="BA76" s="88">
        <v>1531.8626167104153</v>
      </c>
      <c r="BB76" s="85">
        <v>4366.0383668245713</v>
      </c>
      <c r="BC76" s="88">
        <v>873.20767336491429</v>
      </c>
    </row>
    <row r="77" spans="1:55">
      <c r="A77" s="35" t="s">
        <v>12</v>
      </c>
      <c r="B77" s="56" t="s">
        <v>4</v>
      </c>
      <c r="C77" s="99">
        <v>0.21291813644303256</v>
      </c>
      <c r="D77" s="115">
        <f>$C77*'Energy Use Projections'!D77</f>
        <v>41127.634672057044</v>
      </c>
      <c r="E77" s="119">
        <f t="shared" si="22"/>
        <v>8225.5269344114095</v>
      </c>
      <c r="F77" s="11">
        <f>$C77*'Energy Use Projections'!E77</f>
        <v>46272.094627333194</v>
      </c>
      <c r="G77" s="11">
        <f>$C77*'Energy Use Projections'!F77</f>
        <v>47261.680026710332</v>
      </c>
      <c r="H77" s="11">
        <f>$C77*'Energy Use Projections'!G77</f>
        <v>49748.444131224969</v>
      </c>
      <c r="I77" s="11">
        <f>$C77*'Energy Use Projections'!H77</f>
        <v>48128.339630358241</v>
      </c>
      <c r="J77" s="11">
        <f>$C77*'Energy Use Projections'!I77</f>
        <v>49202.883112618925</v>
      </c>
      <c r="K77" s="11">
        <f>$C77*'Energy Use Projections'!J77</f>
        <v>51444.649369807492</v>
      </c>
      <c r="L77" s="11">
        <f>$C77*'Energy Use Projections'!K77</f>
        <v>52684.880190064934</v>
      </c>
      <c r="M77" s="11">
        <f>$C77*'Energy Use Projections'!L77</f>
        <v>54021.273927474722</v>
      </c>
      <c r="N77" s="11">
        <f>$C77*'Energy Use Projections'!M77</f>
        <v>54834.264292429376</v>
      </c>
      <c r="O77" s="11">
        <f>$C77*'Energy Use Projections'!N77</f>
        <v>55728.893401155932</v>
      </c>
      <c r="P77" s="11">
        <f>$C77*'Energy Use Projections'!O77</f>
        <v>56663.869814086327</v>
      </c>
      <c r="Q77" s="11">
        <f>$C77*'Energy Use Projections'!P77</f>
        <v>56724.695022987733</v>
      </c>
      <c r="R77" s="11">
        <f>$C77*'Energy Use Projections'!Q77</f>
        <v>57348.787325475139</v>
      </c>
      <c r="S77" s="11">
        <f>$C77*'Energy Use Projections'!R77</f>
        <v>57540.880686688746</v>
      </c>
      <c r="T77" s="11">
        <f>$C77*'Energy Use Projections'!S77</f>
        <v>57625.272512482166</v>
      </c>
      <c r="U77" s="11">
        <f>$C77*'Energy Use Projections'!T77</f>
        <v>57554.580520212978</v>
      </c>
      <c r="V77" s="11">
        <f>$C77*'Energy Use Projections'!U77</f>
        <v>57543.006549635495</v>
      </c>
      <c r="W77" s="11">
        <f>$C77*'Energy Use Projections'!V77</f>
        <v>57022.061603753711</v>
      </c>
      <c r="X77" s="11">
        <f>$C77*'Energy Use Projections'!W77</f>
        <v>56726.565891064369</v>
      </c>
      <c r="Y77" s="11">
        <f>$C77*'Energy Use Projections'!X77</f>
        <v>56460.333339829733</v>
      </c>
      <c r="Z77" s="11">
        <f>$C77*'Energy Use Projections'!Y77</f>
        <v>56361.596275053431</v>
      </c>
      <c r="AA77" s="11">
        <f>$C77*'Energy Use Projections'!Z77</f>
        <v>56071.442244181373</v>
      </c>
      <c r="AB77" s="11">
        <f>$C77*'Energy Use Projections'!AA77</f>
        <v>55852.153018887504</v>
      </c>
      <c r="AC77" s="11">
        <f>$C77*'Energy Use Projections'!AB77</f>
        <v>55632.207628616277</v>
      </c>
      <c r="AD77" s="11">
        <f>$C77*'Energy Use Projections'!AC77</f>
        <v>55479.478085378556</v>
      </c>
      <c r="AE77" s="11">
        <f>$C77*'Energy Use Projections'!AD77</f>
        <v>55294.144090926711</v>
      </c>
      <c r="AF77" s="11">
        <f>$C77*'Energy Use Projections'!AE77</f>
        <v>55117.214634765442</v>
      </c>
      <c r="AG77" s="11">
        <f>$C77*'Energy Use Projections'!AF77</f>
        <v>55088.49674923838</v>
      </c>
      <c r="AH77" s="11">
        <f>$C77*'Energy Use Projections'!AG77</f>
        <v>55127.099916421292</v>
      </c>
      <c r="AI77" s="11">
        <f>$C77*'Energy Use Projections'!AH77</f>
        <v>55230.153987331702</v>
      </c>
      <c r="AJ77" s="11">
        <f>$C77*'Energy Use Projections'!AI77</f>
        <v>55220.113995254942</v>
      </c>
      <c r="AK77" s="11">
        <f>$C77*'Energy Use Projections'!AJ77</f>
        <v>55546.483506070887</v>
      </c>
      <c r="AL77" s="11">
        <f>$C77*'Energy Use Projections'!AK77</f>
        <v>55874.78197084734</v>
      </c>
      <c r="AM77" s="11">
        <f>$C77*'Energy Use Projections'!AL77</f>
        <v>56205.020790353221</v>
      </c>
      <c r="AN77" s="11">
        <f>$C77*'Energy Use Projections'!AM77</f>
        <v>56537.211432739881</v>
      </c>
      <c r="AO77" s="11">
        <f>$C77*'Energy Use Projections'!AN77</f>
        <v>56871.365433939282</v>
      </c>
      <c r="AP77" s="11">
        <f>$C77*'Energy Use Projections'!AO77</f>
        <v>57207.494398064649</v>
      </c>
      <c r="AQ77" s="11">
        <f>$C77*'Energy Use Projections'!AP77</f>
        <v>57545.609997813444</v>
      </c>
      <c r="AR77" s="11">
        <f>$C77*'Energy Use Projections'!AQ77</f>
        <v>57885.723974872701</v>
      </c>
      <c r="AS77" s="11">
        <f>$C77*'Energy Use Projections'!AR77</f>
        <v>58227.848140326802</v>
      </c>
      <c r="AT77" s="15">
        <f>$C77*'Energy Use Projections'!AS77</f>
        <v>58571.994375067588</v>
      </c>
      <c r="AX77" s="146"/>
      <c r="AY77" s="147"/>
      <c r="AZ77" s="94"/>
      <c r="BA77" s="2"/>
      <c r="BB77" s="1"/>
      <c r="BC77" s="2"/>
    </row>
    <row r="78" spans="1:55">
      <c r="A78" s="35" t="s">
        <v>12</v>
      </c>
      <c r="B78" s="56" t="s">
        <v>5</v>
      </c>
      <c r="C78" s="99">
        <v>0.21291813644303256</v>
      </c>
      <c r="D78" s="115">
        <f>$C78*'Energy Use Projections'!D78</f>
        <v>11066.412153185171</v>
      </c>
      <c r="E78" s="119">
        <f t="shared" si="22"/>
        <v>2213.2824306370339</v>
      </c>
      <c r="F78" s="11">
        <f>$C78*'Energy Use Projections'!E78</f>
        <v>12169.998545736558</v>
      </c>
      <c r="G78" s="11">
        <f>$C78*'Energy Use Projections'!F78</f>
        <v>11520.758155404848</v>
      </c>
      <c r="H78" s="11">
        <f>$C78*'Energy Use Projections'!G78</f>
        <v>10751.43107996752</v>
      </c>
      <c r="I78" s="11">
        <f>$C78*'Energy Use Projections'!H78</f>
        <v>11186.517901778589</v>
      </c>
      <c r="J78" s="11">
        <f>$C78*'Energy Use Projections'!I78</f>
        <v>11292.097281120152</v>
      </c>
      <c r="K78" s="11">
        <f>$C78*'Energy Use Projections'!J78</f>
        <v>11417.805099793093</v>
      </c>
      <c r="L78" s="11">
        <f>$C78*'Energy Use Projections'!K78</f>
        <v>11523.867298315814</v>
      </c>
      <c r="M78" s="11">
        <f>$C78*'Energy Use Projections'!L78</f>
        <v>11654.389962497486</v>
      </c>
      <c r="N78" s="11">
        <f>$C78*'Energy Use Projections'!M78</f>
        <v>11777.337537305753</v>
      </c>
      <c r="O78" s="11">
        <f>$C78*'Energy Use Projections'!N78</f>
        <v>11926.917475715127</v>
      </c>
      <c r="P78" s="11">
        <f>$C78*'Energy Use Projections'!O78</f>
        <v>12091.913416300154</v>
      </c>
      <c r="Q78" s="11">
        <f>$C78*'Energy Use Projections'!P78</f>
        <v>12102.299608599102</v>
      </c>
      <c r="R78" s="11">
        <f>$C78*'Energy Use Projections'!Q78</f>
        <v>12214.008490494705</v>
      </c>
      <c r="S78" s="11">
        <f>$C78*'Energy Use Projections'!R78</f>
        <v>12316.277732287064</v>
      </c>
      <c r="T78" s="11">
        <f>$C78*'Energy Use Projections'!S78</f>
        <v>12417.862363288232</v>
      </c>
      <c r="U78" s="11">
        <f>$C78*'Energy Use Projections'!T78</f>
        <v>12521.224003210544</v>
      </c>
      <c r="V78" s="11">
        <f>$C78*'Energy Use Projections'!U78</f>
        <v>12626.245813199004</v>
      </c>
      <c r="W78" s="11">
        <f>$C78*'Energy Use Projections'!V78</f>
        <v>12710.797486826144</v>
      </c>
      <c r="X78" s="11">
        <f>$C78*'Energy Use Projections'!W78</f>
        <v>12800.642701650002</v>
      </c>
      <c r="Y78" s="11">
        <f>$C78*'Energy Use Projections'!X78</f>
        <v>12893.320745008225</v>
      </c>
      <c r="Z78" s="11">
        <f>$C78*'Energy Use Projections'!Y78</f>
        <v>13006.383530375984</v>
      </c>
      <c r="AA78" s="11">
        <f>$C78*'Energy Use Projections'!Z78</f>
        <v>13076.500691917066</v>
      </c>
      <c r="AB78" s="11">
        <f>$C78*'Energy Use Projections'!AA78</f>
        <v>13170.338222205024</v>
      </c>
      <c r="AC78" s="11">
        <f>$C78*'Energy Use Projections'!AB78</f>
        <v>13267.934451797037</v>
      </c>
      <c r="AD78" s="11">
        <f>$C78*'Energy Use Projections'!AC78</f>
        <v>13370.692584221179</v>
      </c>
      <c r="AE78" s="11">
        <f>$C78*'Energy Use Projections'!AD78</f>
        <v>13469.759425717937</v>
      </c>
      <c r="AF78" s="11">
        <f>$C78*'Energy Use Projections'!AE78</f>
        <v>13577.215581007105</v>
      </c>
      <c r="AG78" s="11">
        <f>$C78*'Energy Use Projections'!AF78</f>
        <v>13695.630214086777</v>
      </c>
      <c r="AH78" s="11">
        <f>$C78*'Energy Use Projections'!AG78</f>
        <v>13817.781543819779</v>
      </c>
      <c r="AI78" s="11">
        <f>$C78*'Energy Use Projections'!AH78</f>
        <v>13943.348623038508</v>
      </c>
      <c r="AJ78" s="11">
        <f>$C78*'Energy Use Projections'!AI78</f>
        <v>14035.117554420794</v>
      </c>
      <c r="AK78" s="11">
        <f>$C78*'Energy Use Projections'!AJ78</f>
        <v>14101.984688377508</v>
      </c>
      <c r="AL78" s="11">
        <f>$C78*'Energy Use Projections'!AK78</f>
        <v>14169.170395626268</v>
      </c>
      <c r="AM78" s="11">
        <f>$C78*'Energy Use Projections'!AL78</f>
        <v>14236.676193937263</v>
      </c>
      <c r="AN78" s="11">
        <f>$C78*'Energy Use Projections'!AM78</f>
        <v>14304.50360831175</v>
      </c>
      <c r="AO78" s="11">
        <f>$C78*'Energy Use Projections'!AN78</f>
        <v>14372.654171016513</v>
      </c>
      <c r="AP78" s="11">
        <f>$C78*'Energy Use Projections'!AO78</f>
        <v>14441.129421618471</v>
      </c>
      <c r="AQ78" s="11">
        <f>$C78*'Energy Use Projections'!AP78</f>
        <v>14509.930907019456</v>
      </c>
      <c r="AR78" s="11">
        <f>$C78*'Energy Use Projections'!AQ78</f>
        <v>14579.060181491168</v>
      </c>
      <c r="AS78" s="11">
        <f>$C78*'Energy Use Projections'!AR78</f>
        <v>14648.518806710284</v>
      </c>
      <c r="AT78" s="15">
        <f>$C78*'Energy Use Projections'!AS78</f>
        <v>14718.308351793732</v>
      </c>
      <c r="AX78" s="146" t="s">
        <v>12</v>
      </c>
      <c r="AY78" s="147" t="s">
        <v>2</v>
      </c>
      <c r="AZ78" s="94">
        <v>123321.83441557385</v>
      </c>
      <c r="BA78" s="2">
        <v>140743.92353121296</v>
      </c>
      <c r="BB78" s="1">
        <v>112922.42376286152</v>
      </c>
      <c r="BC78" s="2">
        <v>22584.484752572305</v>
      </c>
    </row>
    <row r="79" spans="1:55">
      <c r="A79" s="36"/>
      <c r="B79" s="16"/>
      <c r="C79" s="100"/>
      <c r="D79" s="115"/>
      <c r="E79" s="119">
        <f t="shared" si="22"/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5"/>
      <c r="AX79" s="146" t="s">
        <v>12</v>
      </c>
      <c r="AY79" s="147" t="s">
        <v>3</v>
      </c>
      <c r="AZ79" s="94">
        <v>83024.206447022167</v>
      </c>
      <c r="BA79" s="2">
        <v>101507.746262272</v>
      </c>
      <c r="BB79" s="1">
        <v>72612.005493099889</v>
      </c>
      <c r="BC79" s="2">
        <v>14522.401098619977</v>
      </c>
    </row>
    <row r="80" spans="1:55">
      <c r="A80" s="35" t="s">
        <v>10</v>
      </c>
      <c r="B80" s="56" t="s">
        <v>8</v>
      </c>
      <c r="C80" s="99">
        <v>7.4915249823381838E-2</v>
      </c>
      <c r="D80" s="115">
        <f>$C80*'Energy Use Projections'!D80</f>
        <v>85675.984849422472</v>
      </c>
      <c r="E80" s="119">
        <f t="shared" si="22"/>
        <v>17135.196969884495</v>
      </c>
      <c r="F80" s="11">
        <f>$C80*'Energy Use Projections'!E80</f>
        <v>70325.426499213674</v>
      </c>
      <c r="G80" s="11">
        <f>$C80*'Energy Use Projections'!F80</f>
        <v>69508.796551308624</v>
      </c>
      <c r="H80" s="11">
        <f>$C80*'Energy Use Projections'!G80</f>
        <v>66599.504293194346</v>
      </c>
      <c r="I80" s="11">
        <f>$C80*'Energy Use Projections'!H80</f>
        <v>66105.197644527492</v>
      </c>
      <c r="J80" s="11">
        <f>$C80*'Energy Use Projections'!I80</f>
        <v>64641.186205888698</v>
      </c>
      <c r="K80" s="11">
        <f>$C80*'Energy Use Projections'!J80</f>
        <v>64179.337723338649</v>
      </c>
      <c r="L80" s="11">
        <f>$C80*'Energy Use Projections'!K80</f>
        <v>63789.220680355385</v>
      </c>
      <c r="M80" s="11">
        <f>$C80*'Energy Use Projections'!L80</f>
        <v>63392.038492753316</v>
      </c>
      <c r="N80" s="11">
        <f>$C80*'Energy Use Projections'!M80</f>
        <v>62971.331522775938</v>
      </c>
      <c r="O80" s="11">
        <f>$C80*'Energy Use Projections'!N80</f>
        <v>62482.946251656023</v>
      </c>
      <c r="P80" s="11">
        <f>$C80*'Energy Use Projections'!O80</f>
        <v>62451.921137570163</v>
      </c>
      <c r="Q80" s="11">
        <f>$C80*'Energy Use Projections'!P80</f>
        <v>61212.192950218909</v>
      </c>
      <c r="R80" s="11">
        <f>$C80*'Energy Use Projections'!Q80</f>
        <v>60316.933337631133</v>
      </c>
      <c r="S80" s="11">
        <f>$C80*'Energy Use Projections'!R80</f>
        <v>59498.023626262235</v>
      </c>
      <c r="T80" s="11">
        <f>$C80*'Energy Use Projections'!S80</f>
        <v>58554.430424888582</v>
      </c>
      <c r="U80" s="11">
        <f>$C80*'Energy Use Projections'!T80</f>
        <v>57658.431174926736</v>
      </c>
      <c r="V80" s="11">
        <f>$C80*'Energy Use Projections'!U80</f>
        <v>56841.813345956514</v>
      </c>
      <c r="W80" s="11">
        <f>$C80*'Energy Use Projections'!V80</f>
        <v>56022.711737177386</v>
      </c>
      <c r="X80" s="11">
        <f>$C80*'Energy Use Projections'!W80</f>
        <v>55356.808978271532</v>
      </c>
      <c r="Y80" s="11">
        <f>$C80*'Energy Use Projections'!X80</f>
        <v>54776.133650746531</v>
      </c>
      <c r="Z80" s="11">
        <f>$C80*'Energy Use Projections'!Y80</f>
        <v>54369.680805973825</v>
      </c>
      <c r="AA80" s="11">
        <f>$C80*'Energy Use Projections'!Z80</f>
        <v>53847.425842954202</v>
      </c>
      <c r="AB80" s="11">
        <f>$C80*'Energy Use Projections'!AA80</f>
        <v>53482.305787402955</v>
      </c>
      <c r="AC80" s="11">
        <f>$C80*'Energy Use Projections'!AB80</f>
        <v>53156.592540426609</v>
      </c>
      <c r="AD80" s="11">
        <f>$C80*'Energy Use Projections'!AC80</f>
        <v>52903.852644753424</v>
      </c>
      <c r="AE80" s="11">
        <f>$C80*'Energy Use Projections'!AD80</f>
        <v>52704.265778513822</v>
      </c>
      <c r="AF80" s="11">
        <f>$C80*'Energy Use Projections'!AE80</f>
        <v>52554.801637431658</v>
      </c>
      <c r="AG80" s="11">
        <f>$C80*'Energy Use Projections'!AF80</f>
        <v>52465.472344017187</v>
      </c>
      <c r="AH80" s="11">
        <f>$C80*'Energy Use Projections'!AG80</f>
        <v>52432.994632051326</v>
      </c>
      <c r="AI80" s="11">
        <f>$C80*'Energy Use Projections'!AH80</f>
        <v>52449.409041795378</v>
      </c>
      <c r="AJ80" s="11">
        <f>$C80*'Energy Use Projections'!AI80</f>
        <v>52298.866788130115</v>
      </c>
      <c r="AK80" s="11">
        <f>$C80*'Energy Use Projections'!AJ80</f>
        <v>51785.114655895057</v>
      </c>
      <c r="AL80" s="11">
        <f>$C80*'Energy Use Projections'!AK80</f>
        <v>51276.409310896226</v>
      </c>
      <c r="AM80" s="11">
        <f>$C80*'Energy Use Projections'!AL80</f>
        <v>50772.701176577531</v>
      </c>
      <c r="AN80" s="11">
        <f>$C80*'Energy Use Projections'!AM80</f>
        <v>50273.941163392687</v>
      </c>
      <c r="AO80" s="11">
        <f>$C80*'Energy Use Projections'!AN80</f>
        <v>49780.080664021116</v>
      </c>
      <c r="AP80" s="11">
        <f>$C80*'Energy Use Projections'!AO80</f>
        <v>49291.071548630898</v>
      </c>
      <c r="AQ80" s="11">
        <f>$C80*'Energy Use Projections'!AP80</f>
        <v>48806.866160188183</v>
      </c>
      <c r="AR80" s="11">
        <f>$C80*'Energy Use Projections'!AQ80</f>
        <v>48327.417309812721</v>
      </c>
      <c r="AS80" s="11">
        <f>$C80*'Energy Use Projections'!AR80</f>
        <v>47852.678272179022</v>
      </c>
      <c r="AT80" s="15">
        <f>$C80*'Energy Use Projections'!AS80</f>
        <v>47382.602780962639</v>
      </c>
      <c r="AX80" s="146" t="s">
        <v>12</v>
      </c>
      <c r="AY80" s="147" t="s">
        <v>4</v>
      </c>
      <c r="AZ80" s="94">
        <v>46272.094627333194</v>
      </c>
      <c r="BA80" s="2">
        <v>55220.113995254942</v>
      </c>
      <c r="BB80" s="1">
        <v>41127.634672057044</v>
      </c>
      <c r="BC80" s="2">
        <v>8225.5269344114095</v>
      </c>
    </row>
    <row r="81" spans="1:55">
      <c r="A81" s="35" t="s">
        <v>11</v>
      </c>
      <c r="B81" s="56" t="s">
        <v>8</v>
      </c>
      <c r="C81" s="99">
        <v>7.6895871881787731E-2</v>
      </c>
      <c r="D81" s="115">
        <f>$C81*'Energy Use Projections'!D81</f>
        <v>6203.0236059585241</v>
      </c>
      <c r="E81" s="119">
        <f t="shared" si="22"/>
        <v>1240.6047211917048</v>
      </c>
      <c r="F81" s="11">
        <f>$C81*'Energy Use Projections'!E81</f>
        <v>7507.0274900740624</v>
      </c>
      <c r="G81" s="11">
        <f>$C81*'Energy Use Projections'!F81</f>
        <v>7450.1258840665823</v>
      </c>
      <c r="H81" s="11">
        <f>$C81*'Energy Use Projections'!G81</f>
        <v>7384.0928643586294</v>
      </c>
      <c r="I81" s="11">
        <f>$C81*'Energy Use Projections'!H81</f>
        <v>7823.8211513852293</v>
      </c>
      <c r="J81" s="11">
        <f>$C81*'Energy Use Projections'!I81</f>
        <v>8350.1414962972431</v>
      </c>
      <c r="K81" s="11">
        <f>$C81*'Energy Use Projections'!J81</f>
        <v>8646.6574076819852</v>
      </c>
      <c r="L81" s="11">
        <f>$C81*'Energy Use Projections'!K81</f>
        <v>8810.1505864859319</v>
      </c>
      <c r="M81" s="11">
        <f>$C81*'Energy Use Projections'!L81</f>
        <v>8957.0463746085225</v>
      </c>
      <c r="N81" s="11">
        <f>$C81*'Energy Use Projections'!M81</f>
        <v>9085.1629939659688</v>
      </c>
      <c r="O81" s="11">
        <f>$C81*'Energy Use Projections'!N81</f>
        <v>9200.3671515575788</v>
      </c>
      <c r="P81" s="11">
        <f>$C81*'Energy Use Projections'!O81</f>
        <v>9344.5651471716501</v>
      </c>
      <c r="Q81" s="11">
        <f>$C81*'Energy Use Projections'!P81</f>
        <v>9349.7279367186966</v>
      </c>
      <c r="R81" s="11">
        <f>$C81*'Energy Use Projections'!Q81</f>
        <v>9434.7716516613109</v>
      </c>
      <c r="S81" s="11">
        <f>$C81*'Energy Use Projections'!R81</f>
        <v>9486.2164469820236</v>
      </c>
      <c r="T81" s="11">
        <f>$C81*'Energy Use Projections'!S81</f>
        <v>9525.0746513359827</v>
      </c>
      <c r="U81" s="11">
        <f>$C81*'Energy Use Projections'!T81</f>
        <v>9569.0644362821058</v>
      </c>
      <c r="V81" s="11">
        <f>$C81*'Energy Use Projections'!U81</f>
        <v>9597.3674821761178</v>
      </c>
      <c r="W81" s="11">
        <f>$C81*'Energy Use Projections'!V81</f>
        <v>9609.76329190264</v>
      </c>
      <c r="X81" s="11">
        <f>$C81*'Energy Use Projections'!W81</f>
        <v>9615.0041330602508</v>
      </c>
      <c r="Y81" s="11">
        <f>$C81*'Energy Use Projections'!X81</f>
        <v>9631.1601670883247</v>
      </c>
      <c r="Z81" s="11">
        <f>$C81*'Energy Use Projections'!Y81</f>
        <v>9695.0455958577659</v>
      </c>
      <c r="AA81" s="11">
        <f>$C81*'Energy Use Projections'!Z81</f>
        <v>9703.3092956377823</v>
      </c>
      <c r="AB81" s="11">
        <f>$C81*'Energy Use Projections'!AA81</f>
        <v>9717.1234509846799</v>
      </c>
      <c r="AC81" s="11">
        <f>$C81*'Energy Use Projections'!AB81</f>
        <v>9743.4103206209456</v>
      </c>
      <c r="AD81" s="11">
        <f>$C81*'Energy Use Projections'!AC81</f>
        <v>9781.7981640830476</v>
      </c>
      <c r="AE81" s="11">
        <f>$C81*'Energy Use Projections'!AD81</f>
        <v>9813.9719481661068</v>
      </c>
      <c r="AF81" s="11">
        <f>$C81*'Energy Use Projections'!AE81</f>
        <v>9842.082224814354</v>
      </c>
      <c r="AG81" s="11">
        <f>$C81*'Energy Use Projections'!AF81</f>
        <v>9877.5214510549522</v>
      </c>
      <c r="AH81" s="11">
        <f>$C81*'Energy Use Projections'!AG81</f>
        <v>9922.5669266798104</v>
      </c>
      <c r="AI81" s="11">
        <f>$C81*'Energy Use Projections'!AH81</f>
        <v>9973.6440658888605</v>
      </c>
      <c r="AJ81" s="11">
        <f>$C81*'Energy Use Projections'!AI81</f>
        <v>9994.5872748823167</v>
      </c>
      <c r="AK81" s="11">
        <f>$C81*'Energy Use Projections'!AJ81</f>
        <v>10090.39327574265</v>
      </c>
      <c r="AL81" s="11">
        <f>$C81*'Energy Use Projections'!AK81</f>
        <v>10187.117652674793</v>
      </c>
      <c r="AM81" s="11">
        <f>$C81*'Energy Use Projections'!AL81</f>
        <v>10284.769209037631</v>
      </c>
      <c r="AN81" s="11">
        <f>$C81*'Energy Use Projections'!AM81</f>
        <v>10383.356832577194</v>
      </c>
      <c r="AO81" s="11">
        <f>$C81*'Energy Use Projections'!AN81</f>
        <v>10482.889496235561</v>
      </c>
      <c r="AP81" s="11">
        <f>$C81*'Energy Use Projections'!AO81</f>
        <v>10583.376258967535</v>
      </c>
      <c r="AQ81" s="11">
        <f>$C81*'Energy Use Projections'!AP81</f>
        <v>10684.826266565155</v>
      </c>
      <c r="AR81" s="11">
        <f>$C81*'Energy Use Projections'!AQ81</f>
        <v>10787.248752490079</v>
      </c>
      <c r="AS81" s="11">
        <f>$C81*'Energy Use Projections'!AR81</f>
        <v>10890.653038713979</v>
      </c>
      <c r="AT81" s="15">
        <f>$C81*'Energy Use Projections'!AS81</f>
        <v>10995.048536566983</v>
      </c>
      <c r="AX81" s="146" t="s">
        <v>12</v>
      </c>
      <c r="AY81" s="147" t="s">
        <v>5</v>
      </c>
      <c r="AZ81" s="94">
        <v>12169.998545736558</v>
      </c>
      <c r="BA81" s="2">
        <v>14035.117554420794</v>
      </c>
      <c r="BB81" s="1">
        <v>11066.412153185171</v>
      </c>
      <c r="BC81" s="2">
        <v>2213.2824306370339</v>
      </c>
    </row>
    <row r="82" spans="1:55">
      <c r="A82" s="35"/>
      <c r="B82" s="56"/>
      <c r="C82" s="99"/>
      <c r="D82" s="115"/>
      <c r="E82" s="119">
        <f t="shared" si="22"/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5"/>
      <c r="AX82" s="146"/>
      <c r="AY82" s="152" t="s">
        <v>36</v>
      </c>
      <c r="AZ82" s="95">
        <v>264788.13403566577</v>
      </c>
      <c r="BA82" s="88">
        <v>311506.90134316072</v>
      </c>
      <c r="BB82" s="85">
        <v>237728.47608120361</v>
      </c>
      <c r="BC82" s="88">
        <v>47545.695216240725</v>
      </c>
    </row>
    <row r="83" spans="1:55">
      <c r="A83" s="37" t="s">
        <v>12</v>
      </c>
      <c r="B83" s="57" t="s">
        <v>9</v>
      </c>
      <c r="C83" s="101">
        <v>0.21291813644303256</v>
      </c>
      <c r="D83" s="116">
        <f>$C83*'Energy Use Projections'!D84</f>
        <v>1127.9483083334158</v>
      </c>
      <c r="E83" s="119">
        <f t="shared" si="22"/>
        <v>225.58966166668316</v>
      </c>
      <c r="F83" s="17">
        <f>$C83*'Energy Use Projections'!E84</f>
        <v>1420.2245156427696</v>
      </c>
      <c r="G83" s="17">
        <f>$C83*'Energy Use Projections'!F84</f>
        <v>1609.6172679564472</v>
      </c>
      <c r="H83" s="17">
        <f>$C83*'Energy Use Projections'!G84</f>
        <v>1872.100785930344</v>
      </c>
      <c r="I83" s="17">
        <f>$C83*'Energy Use Projections'!H84</f>
        <v>1599.3281607541605</v>
      </c>
      <c r="J83" s="17">
        <f>$C83*'Energy Use Projections'!I84</f>
        <v>1614.4227662478913</v>
      </c>
      <c r="K83" s="17">
        <f>$C83*'Energy Use Projections'!J84</f>
        <v>1632.3951197716494</v>
      </c>
      <c r="L83" s="17">
        <f>$C83*'Energy Use Projections'!K84</f>
        <v>1647.5587535653176</v>
      </c>
      <c r="M83" s="17">
        <f>$C83*'Energy Use Projections'!L84</f>
        <v>1666.2194819774375</v>
      </c>
      <c r="N83" s="17">
        <f>$C83*'Energy Use Projections'!M84</f>
        <v>1683.7972054847701</v>
      </c>
      <c r="O83" s="17">
        <f>$C83*'Energy Use Projections'!N84</f>
        <v>1705.1825382471616</v>
      </c>
      <c r="P83" s="17">
        <f>$C83*'Energy Use Projections'!O84</f>
        <v>1728.7718853974309</v>
      </c>
      <c r="Q83" s="17">
        <f>$C83*'Energy Use Projections'!P84</f>
        <v>1730.2567916008236</v>
      </c>
      <c r="R83" s="17">
        <f>$C83*'Energy Use Projections'!Q84</f>
        <v>1746.2277275248248</v>
      </c>
      <c r="S83" s="17">
        <f>$C83*'Energy Use Projections'!R84</f>
        <v>1760.8490851102347</v>
      </c>
      <c r="T83" s="17">
        <f>$C83*'Energy Use Projections'!S84</f>
        <v>1775.3725643990097</v>
      </c>
      <c r="U83" s="17">
        <f>$C83*'Energy Use Projections'!T84</f>
        <v>1790.1501013341806</v>
      </c>
      <c r="V83" s="17">
        <f>$C83*'Energy Use Projections'!U84</f>
        <v>1805.1649915513779</v>
      </c>
      <c r="W83" s="17">
        <f>$C83*'Energy Use Projections'!V84</f>
        <v>1817.2532815678162</v>
      </c>
      <c r="X83" s="17">
        <f>$C83*'Energy Use Projections'!W84</f>
        <v>1830.0983852397958</v>
      </c>
      <c r="Y83" s="17">
        <f>$C83*'Energy Use Projections'!X84</f>
        <v>1843.348496304548</v>
      </c>
      <c r="Z83" s="17">
        <f>$C83*'Energy Use Projections'!Y84</f>
        <v>1859.5129988029714</v>
      </c>
      <c r="AA83" s="17">
        <f>$C83*'Energy Use Projections'!Z84</f>
        <v>1869.5375973410894</v>
      </c>
      <c r="AB83" s="17">
        <f>$C83*'Energy Use Projections'!AA84</f>
        <v>1882.9534793915077</v>
      </c>
      <c r="AC83" s="17">
        <f>$C83*'Energy Use Projections'!AB84</f>
        <v>1896.9067398913737</v>
      </c>
      <c r="AD83" s="17">
        <f>$C83*'Energy Use Projections'!AC84</f>
        <v>1911.5979938075104</v>
      </c>
      <c r="AE83" s="17">
        <f>$C83*'Energy Use Projections'!AD84</f>
        <v>1925.7615065997747</v>
      </c>
      <c r="AF83" s="17">
        <f>$C83*'Energy Use Projections'!AE84</f>
        <v>1941.124433357619</v>
      </c>
      <c r="AG83" s="17">
        <f>$C83*'Energy Use Projections'!AF84</f>
        <v>1958.0540855507809</v>
      </c>
      <c r="AH83" s="17">
        <f>$C83*'Energy Use Projections'!AG84</f>
        <v>1975.5179704907491</v>
      </c>
      <c r="AI83" s="17">
        <f>$C83*'Energy Use Projections'!AH84</f>
        <v>1993.4702025992083</v>
      </c>
      <c r="AJ83" s="17">
        <f>$C83*'Energy Use Projections'!AI84</f>
        <v>2006.5903385995871</v>
      </c>
      <c r="AK83" s="17">
        <f>$C83*'Energy Use Projections'!AJ84</f>
        <v>2029.8414058781318</v>
      </c>
      <c r="AL83" s="17">
        <f>$C83*'Energy Use Projections'!AK84</f>
        <v>2053.3618914426079</v>
      </c>
      <c r="AM83" s="17">
        <f>$C83*'Energy Use Projections'!AL84</f>
        <v>2077.1549171373554</v>
      </c>
      <c r="AN83" s="17">
        <f>$C83*'Energy Use Projections'!AM84</f>
        <v>2101.2236409806223</v>
      </c>
      <c r="AO83" s="17">
        <f>$C83*'Energy Use Projections'!AN84</f>
        <v>2125.5712575837238</v>
      </c>
      <c r="AP83" s="17">
        <f>$C83*'Energy Use Projections'!AO84</f>
        <v>2150.2009985750574</v>
      </c>
      <c r="AQ83" s="17">
        <f>$C83*'Energy Use Projections'!AP84</f>
        <v>2175.1161330290361</v>
      </c>
      <c r="AR83" s="17">
        <f>$C83*'Energy Use Projections'!AQ84</f>
        <v>2200.3199678999854</v>
      </c>
      <c r="AS83" s="17">
        <f>$C83*'Energy Use Projections'!AR84</f>
        <v>2225.8158484610735</v>
      </c>
      <c r="AT83" s="18">
        <f>$C83*'Energy Use Projections'!AS84</f>
        <v>2251.6071587483234</v>
      </c>
      <c r="AX83" s="146"/>
      <c r="AY83" s="147"/>
      <c r="AZ83" s="94"/>
      <c r="BA83" s="2"/>
      <c r="BB83" s="1"/>
      <c r="BC83" s="2"/>
    </row>
    <row r="84" spans="1:55">
      <c r="C84" s="112" t="s">
        <v>40</v>
      </c>
      <c r="D84" s="117">
        <f>SUM(D67:D83)</f>
        <v>382355.37430485321</v>
      </c>
      <c r="E84" s="113">
        <f t="shared" si="22"/>
        <v>76471.074860970635</v>
      </c>
      <c r="F84" s="90">
        <f t="shared" ref="F84:AT84" si="23">SUM(F67:F83)</f>
        <v>393520.36596286524</v>
      </c>
      <c r="G84" s="90">
        <f t="shared" si="23"/>
        <v>378132.2099326406</v>
      </c>
      <c r="H84" s="90">
        <f t="shared" si="23"/>
        <v>368166.07794431719</v>
      </c>
      <c r="I84" s="90">
        <f t="shared" si="23"/>
        <v>372807.06600425346</v>
      </c>
      <c r="J84" s="90">
        <f t="shared" si="23"/>
        <v>373509.45544765698</v>
      </c>
      <c r="K84" s="90">
        <f t="shared" si="23"/>
        <v>376972.91124819685</v>
      </c>
      <c r="L84" s="90">
        <f t="shared" si="23"/>
        <v>379431.44893458736</v>
      </c>
      <c r="M84" s="90">
        <f t="shared" si="23"/>
        <v>382343.49226063146</v>
      </c>
      <c r="N84" s="90">
        <f t="shared" si="23"/>
        <v>384750.89181152597</v>
      </c>
      <c r="O84" s="90">
        <f t="shared" si="23"/>
        <v>387772.53965469694</v>
      </c>
      <c r="P84" s="90">
        <f t="shared" si="23"/>
        <v>391952.90925877768</v>
      </c>
      <c r="Q84" s="90">
        <f t="shared" si="23"/>
        <v>390607.11004564114</v>
      </c>
      <c r="R84" s="90">
        <f t="shared" si="23"/>
        <v>392321.14493169641</v>
      </c>
      <c r="S84" s="90">
        <f t="shared" si="23"/>
        <v>393746.19959851331</v>
      </c>
      <c r="T84" s="90">
        <f t="shared" si="23"/>
        <v>395050.42594793061</v>
      </c>
      <c r="U84" s="90">
        <f t="shared" si="23"/>
        <v>396438.6416341376</v>
      </c>
      <c r="V84" s="90">
        <f t="shared" si="23"/>
        <v>397913.11055865081</v>
      </c>
      <c r="W84" s="90">
        <f t="shared" si="23"/>
        <v>398906.42476106383</v>
      </c>
      <c r="X84" s="90">
        <f t="shared" si="23"/>
        <v>400160.5288199464</v>
      </c>
      <c r="Y84" s="90">
        <f t="shared" si="23"/>
        <v>401596.9483537242</v>
      </c>
      <c r="Z84" s="90">
        <f t="shared" si="23"/>
        <v>403819.1329550235</v>
      </c>
      <c r="AA84" s="90">
        <f t="shared" si="23"/>
        <v>404750.44856373052</v>
      </c>
      <c r="AB84" s="90">
        <f t="shared" si="23"/>
        <v>406460.143634259</v>
      </c>
      <c r="AC84" s="90">
        <f t="shared" si="23"/>
        <v>408297.90579500375</v>
      </c>
      <c r="AD84" s="90">
        <f t="shared" si="23"/>
        <v>410326.20981052506</v>
      </c>
      <c r="AE84" s="90">
        <f t="shared" si="23"/>
        <v>412324.3152574884</v>
      </c>
      <c r="AF84" s="90">
        <f t="shared" si="23"/>
        <v>414542.1015847724</v>
      </c>
      <c r="AG84" s="90">
        <f t="shared" si="23"/>
        <v>417062.56506148214</v>
      </c>
      <c r="AH84" s="90">
        <f t="shared" si="23"/>
        <v>419753.08661828807</v>
      </c>
      <c r="AI84" s="90">
        <f t="shared" si="23"/>
        <v>422661.38165046286</v>
      </c>
      <c r="AJ84" s="90">
        <f t="shared" si="23"/>
        <v>424479.38782126718</v>
      </c>
      <c r="AK84" s="90">
        <f t="shared" si="23"/>
        <v>425797.82942764647</v>
      </c>
      <c r="AL84" s="90">
        <f t="shared" si="23"/>
        <v>427134.6755759829</v>
      </c>
      <c r="AM84" s="90">
        <f t="shared" si="23"/>
        <v>428489.93073512771</v>
      </c>
      <c r="AN84" s="90">
        <f t="shared" si="23"/>
        <v>429863.60073366133</v>
      </c>
      <c r="AO84" s="90">
        <f t="shared" si="23"/>
        <v>431255.69275179977</v>
      </c>
      <c r="AP84" s="90">
        <f t="shared" si="23"/>
        <v>432666.21531352203</v>
      </c>
      <c r="AQ84" s="90">
        <f t="shared" si="23"/>
        <v>434095.17827891506</v>
      </c>
      <c r="AR84" s="90">
        <f t="shared" si="23"/>
        <v>435542.592836731</v>
      </c>
      <c r="AS84" s="90">
        <f t="shared" si="23"/>
        <v>437008.47149715578</v>
      </c>
      <c r="AT84" s="91">
        <f t="shared" si="23"/>
        <v>438492.82808478555</v>
      </c>
      <c r="AX84" s="146" t="s">
        <v>10</v>
      </c>
      <c r="AY84" s="147" t="s">
        <v>8</v>
      </c>
      <c r="AZ84" s="94">
        <v>70050.234443296329</v>
      </c>
      <c r="BA84" s="2">
        <v>52077.789708484575</v>
      </c>
      <c r="BB84" s="1">
        <v>85358.667356727397</v>
      </c>
      <c r="BC84" s="2">
        <v>17071.73347134548</v>
      </c>
    </row>
    <row r="85" spans="1:55">
      <c r="B85" s="78"/>
      <c r="C85" s="79"/>
      <c r="D85" s="78"/>
      <c r="E85" s="79"/>
      <c r="F85" s="78"/>
      <c r="G85" s="79"/>
      <c r="H85" s="78"/>
      <c r="I85" s="79"/>
      <c r="J85" s="78"/>
      <c r="K85" s="79"/>
      <c r="L85" s="78"/>
      <c r="M85" s="79"/>
      <c r="N85" s="78"/>
      <c r="O85" s="79"/>
      <c r="P85" s="78"/>
      <c r="Q85" s="79"/>
      <c r="R85" s="78"/>
      <c r="S85" s="79"/>
      <c r="T85" s="78"/>
      <c r="U85" s="79"/>
      <c r="V85" s="78"/>
      <c r="W85" s="79"/>
      <c r="X85" s="78"/>
      <c r="Y85" s="79"/>
      <c r="Z85" s="78"/>
      <c r="AA85" s="79"/>
      <c r="AB85" s="78"/>
      <c r="AC85" s="79"/>
      <c r="AD85" s="78"/>
      <c r="AE85" s="79"/>
      <c r="AF85" s="78"/>
      <c r="AG85" s="79"/>
      <c r="AH85" s="78"/>
      <c r="AI85" s="79"/>
      <c r="AJ85" s="78"/>
      <c r="AK85" s="79"/>
      <c r="AL85" s="78"/>
      <c r="AM85" s="79"/>
      <c r="AN85" s="78"/>
      <c r="AO85" s="79"/>
      <c r="AP85" s="78"/>
      <c r="AX85" s="146" t="s">
        <v>11</v>
      </c>
      <c r="AY85" s="147" t="s">
        <v>8</v>
      </c>
      <c r="AZ85" s="94">
        <v>5137.3024652853874</v>
      </c>
      <c r="BA85" s="2">
        <v>6650.7079364674737</v>
      </c>
      <c r="BB85" s="1">
        <v>4324.9388955920558</v>
      </c>
      <c r="BC85" s="2">
        <v>864.98777911841114</v>
      </c>
    </row>
    <row r="86" spans="1:55" ht="45">
      <c r="A86" s="121" t="s">
        <v>0</v>
      </c>
      <c r="B86" s="122" t="s">
        <v>1</v>
      </c>
      <c r="C86" s="123">
        <f>F66</f>
        <v>2010</v>
      </c>
      <c r="D86" s="124">
        <f>AJ66</f>
        <v>2040</v>
      </c>
      <c r="E86" s="125">
        <f>D66</f>
        <v>1990</v>
      </c>
      <c r="F86" s="126" t="str">
        <f>E66</f>
        <v>Emissions Goal (80% below 1990)</v>
      </c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X86" s="146"/>
      <c r="AY86" s="152" t="s">
        <v>36</v>
      </c>
      <c r="AZ86" s="95">
        <v>75187.536908581722</v>
      </c>
      <c r="BA86" s="88">
        <v>58728.497644952047</v>
      </c>
      <c r="BB86" s="85">
        <v>89683.606252319456</v>
      </c>
      <c r="BC86" s="88">
        <v>17936.721250463892</v>
      </c>
    </row>
    <row r="87" spans="1:55">
      <c r="A87" s="127" t="s">
        <v>13</v>
      </c>
      <c r="B87" s="128" t="s">
        <v>2</v>
      </c>
      <c r="C87" s="140">
        <f t="shared" ref="C87:C90" si="24">F67</f>
        <v>17901.912130144847</v>
      </c>
      <c r="D87" s="141">
        <f t="shared" ref="D87:D90" si="25">AJ67</f>
        <v>14100.172132330503</v>
      </c>
      <c r="E87" s="140">
        <f t="shared" ref="E87:F90" si="26">D67</f>
        <v>20990.176584177094</v>
      </c>
      <c r="F87" s="141">
        <f t="shared" si="26"/>
        <v>4198.0353168354186</v>
      </c>
      <c r="AX87" s="146"/>
      <c r="AY87" s="147"/>
      <c r="AZ87" s="94"/>
      <c r="BA87" s="2"/>
      <c r="BB87" s="1"/>
      <c r="BC87" s="2"/>
    </row>
    <row r="88" spans="1:55">
      <c r="A88" s="127" t="s">
        <v>13</v>
      </c>
      <c r="B88" s="130" t="s">
        <v>3</v>
      </c>
      <c r="C88" s="142">
        <f t="shared" si="24"/>
        <v>11598.53807689209</v>
      </c>
      <c r="D88" s="129">
        <f t="shared" si="25"/>
        <v>12227.702756799532</v>
      </c>
      <c r="E88" s="142">
        <f t="shared" si="26"/>
        <v>11197.184621739567</v>
      </c>
      <c r="F88" s="129">
        <f t="shared" si="26"/>
        <v>2239.4369243479132</v>
      </c>
      <c r="AX88" s="146" t="s">
        <v>12</v>
      </c>
      <c r="AY88" s="147" t="s">
        <v>9</v>
      </c>
      <c r="AZ88" s="94">
        <v>1420.2245156427696</v>
      </c>
      <c r="BA88" s="2">
        <v>2006.5903385995871</v>
      </c>
      <c r="BB88" s="1">
        <v>1127.9483083334158</v>
      </c>
      <c r="BC88" s="2">
        <v>225.58966166668316</v>
      </c>
    </row>
    <row r="89" spans="1:55">
      <c r="A89" s="127" t="s">
        <v>13</v>
      </c>
      <c r="B89" s="130" t="s">
        <v>4</v>
      </c>
      <c r="C89" s="142">
        <f t="shared" si="24"/>
        <v>14569.144239796067</v>
      </c>
      <c r="D89" s="129">
        <f t="shared" si="25"/>
        <v>18188.504861170823</v>
      </c>
      <c r="E89" s="142">
        <f t="shared" si="26"/>
        <v>12565.855791156313</v>
      </c>
      <c r="F89" s="129">
        <f t="shared" si="26"/>
        <v>2513.1711582312628</v>
      </c>
      <c r="AX89" s="48"/>
      <c r="AY89" s="112" t="s">
        <v>42</v>
      </c>
      <c r="AZ89" s="149">
        <v>390875.44888215925</v>
      </c>
      <c r="BA89" s="150">
        <v>420914.43140320684</v>
      </c>
      <c r="BB89" s="151">
        <v>380159.9721017917</v>
      </c>
      <c r="BC89" s="150">
        <v>76031.994420358344</v>
      </c>
    </row>
    <row r="90" spans="1:55">
      <c r="A90" s="127" t="s">
        <v>13</v>
      </c>
      <c r="B90" s="130" t="s">
        <v>5</v>
      </c>
      <c r="C90" s="142">
        <f t="shared" si="24"/>
        <v>2549.3781594070037</v>
      </c>
      <c r="D90" s="129">
        <f t="shared" si="25"/>
        <v>2624.1997094832268</v>
      </c>
      <c r="E90" s="142">
        <f t="shared" si="26"/>
        <v>2500.6860960376707</v>
      </c>
      <c r="F90" s="129">
        <f t="shared" si="26"/>
        <v>500.13721920753414</v>
      </c>
    </row>
    <row r="91" spans="1:55">
      <c r="A91" s="127"/>
      <c r="B91" s="139" t="s">
        <v>36</v>
      </c>
      <c r="C91" s="143">
        <f>SUM(C87:C90)</f>
        <v>46618.97260624</v>
      </c>
      <c r="D91" s="144">
        <f t="shared" ref="D91:F91" si="27">SUM(D87:D90)</f>
        <v>47140.57945978408</v>
      </c>
      <c r="E91" s="143">
        <f t="shared" si="27"/>
        <v>47253.903093110646</v>
      </c>
      <c r="F91" s="144">
        <f t="shared" si="27"/>
        <v>9450.7806186221296</v>
      </c>
    </row>
    <row r="92" spans="1:55">
      <c r="A92" s="127"/>
      <c r="B92" s="130"/>
      <c r="C92" s="142"/>
      <c r="D92" s="129"/>
      <c r="E92" s="142"/>
      <c r="F92" s="129"/>
    </row>
    <row r="93" spans="1:55">
      <c r="A93" s="127" t="s">
        <v>6</v>
      </c>
      <c r="B93" s="130" t="s">
        <v>2</v>
      </c>
      <c r="C93" s="142">
        <f>F72</f>
        <v>106.54372095652175</v>
      </c>
      <c r="D93" s="129">
        <f>AJ72</f>
        <v>96.288065372984775</v>
      </c>
      <c r="E93" s="142">
        <f>D72</f>
        <v>113.98073667877824</v>
      </c>
      <c r="F93" s="129">
        <f>E72</f>
        <v>22.796147335755649</v>
      </c>
    </row>
    <row r="94" spans="1:55">
      <c r="A94" s="127" t="s">
        <v>7</v>
      </c>
      <c r="B94" s="130" t="s">
        <v>2</v>
      </c>
      <c r="C94" s="142">
        <f>F73</f>
        <v>2754.0370950724632</v>
      </c>
      <c r="D94" s="129">
        <f>AJ73</f>
        <v>1435.5745513374304</v>
      </c>
      <c r="E94" s="142">
        <f>D73</f>
        <v>4252.0576301457932</v>
      </c>
      <c r="F94" s="129">
        <f>E73</f>
        <v>850.41152602915861</v>
      </c>
    </row>
    <row r="95" spans="1:55">
      <c r="A95" s="131"/>
      <c r="B95" s="130" t="s">
        <v>36</v>
      </c>
      <c r="C95" s="143">
        <f>SUM(C93:C94)</f>
        <v>2860.5808160289848</v>
      </c>
      <c r="D95" s="144">
        <f t="shared" ref="D95:F95" si="28">SUM(D93:D94)</f>
        <v>1531.8626167104153</v>
      </c>
      <c r="E95" s="143">
        <f t="shared" si="28"/>
        <v>4366.0383668245713</v>
      </c>
      <c r="F95" s="144">
        <f t="shared" si="28"/>
        <v>873.20767336491429</v>
      </c>
    </row>
    <row r="96" spans="1:55">
      <c r="A96" s="131"/>
      <c r="B96" s="130"/>
      <c r="C96" s="142"/>
      <c r="D96" s="129"/>
      <c r="E96" s="142"/>
      <c r="F96" s="129"/>
    </row>
    <row r="97" spans="1:6">
      <c r="A97" s="127" t="s">
        <v>12</v>
      </c>
      <c r="B97" s="130" t="s">
        <v>2</v>
      </c>
      <c r="C97" s="142">
        <f>F75</f>
        <v>123321.83441557385</v>
      </c>
      <c r="D97" s="129">
        <f>AJ75</f>
        <v>140743.92353121296</v>
      </c>
      <c r="E97" s="142">
        <f t="shared" ref="E97:F100" si="29">D75</f>
        <v>112922.42376286152</v>
      </c>
      <c r="F97" s="129">
        <f t="shared" si="29"/>
        <v>22584.484752572305</v>
      </c>
    </row>
    <row r="98" spans="1:6">
      <c r="A98" s="127" t="s">
        <v>12</v>
      </c>
      <c r="B98" s="130" t="s">
        <v>3</v>
      </c>
      <c r="C98" s="142">
        <f>F76</f>
        <v>83024.206447022167</v>
      </c>
      <c r="D98" s="129">
        <f>AJ76</f>
        <v>101507.746262272</v>
      </c>
      <c r="E98" s="142">
        <f t="shared" si="29"/>
        <v>72612.005493099889</v>
      </c>
      <c r="F98" s="129">
        <f t="shared" si="29"/>
        <v>14522.401098619977</v>
      </c>
    </row>
    <row r="99" spans="1:6">
      <c r="A99" s="127" t="s">
        <v>12</v>
      </c>
      <c r="B99" s="130" t="s">
        <v>4</v>
      </c>
      <c r="C99" s="142">
        <f>F77</f>
        <v>46272.094627333194</v>
      </c>
      <c r="D99" s="129">
        <f>AJ77</f>
        <v>55220.113995254942</v>
      </c>
      <c r="E99" s="142">
        <f t="shared" si="29"/>
        <v>41127.634672057044</v>
      </c>
      <c r="F99" s="129">
        <f t="shared" si="29"/>
        <v>8225.5269344114095</v>
      </c>
    </row>
    <row r="100" spans="1:6">
      <c r="A100" s="127" t="s">
        <v>12</v>
      </c>
      <c r="B100" s="130" t="s">
        <v>5</v>
      </c>
      <c r="C100" s="142">
        <f>F78</f>
        <v>12169.998545736558</v>
      </c>
      <c r="D100" s="129">
        <f>AJ78</f>
        <v>14035.117554420794</v>
      </c>
      <c r="E100" s="142">
        <f t="shared" si="29"/>
        <v>11066.412153185171</v>
      </c>
      <c r="F100" s="129">
        <f t="shared" si="29"/>
        <v>2213.2824306370339</v>
      </c>
    </row>
    <row r="101" spans="1:6">
      <c r="A101" s="131"/>
      <c r="B101" s="130" t="s">
        <v>36</v>
      </c>
      <c r="C101" s="143">
        <f>SUM(C97:C100)</f>
        <v>264788.13403566577</v>
      </c>
      <c r="D101" s="144">
        <f t="shared" ref="D101:F101" si="30">SUM(D97:D100)</f>
        <v>311506.90134316072</v>
      </c>
      <c r="E101" s="143">
        <f t="shared" si="30"/>
        <v>237728.47608120361</v>
      </c>
      <c r="F101" s="144">
        <f t="shared" si="30"/>
        <v>47545.695216240725</v>
      </c>
    </row>
    <row r="102" spans="1:6">
      <c r="A102" s="131"/>
      <c r="B102" s="130"/>
      <c r="C102" s="142"/>
      <c r="D102" s="129"/>
      <c r="E102" s="142"/>
      <c r="F102" s="129"/>
    </row>
    <row r="103" spans="1:6">
      <c r="A103" s="127" t="s">
        <v>10</v>
      </c>
      <c r="B103" s="130" t="s">
        <v>8</v>
      </c>
      <c r="C103" s="142">
        <f>F80</f>
        <v>70325.426499213674</v>
      </c>
      <c r="D103" s="129">
        <f>AJ80</f>
        <v>52298.866788130115</v>
      </c>
      <c r="E103" s="142">
        <f>D80</f>
        <v>85675.984849422472</v>
      </c>
      <c r="F103" s="129">
        <f>E80</f>
        <v>17135.196969884495</v>
      </c>
    </row>
    <row r="104" spans="1:6">
      <c r="A104" s="127" t="s">
        <v>11</v>
      </c>
      <c r="B104" s="130" t="s">
        <v>8</v>
      </c>
      <c r="C104" s="142">
        <f>F81</f>
        <v>7507.0274900740624</v>
      </c>
      <c r="D104" s="129">
        <f>AJ81</f>
        <v>9994.5872748823167</v>
      </c>
      <c r="E104" s="142">
        <f>D81</f>
        <v>6203.0236059585241</v>
      </c>
      <c r="F104" s="129">
        <f>E81</f>
        <v>1240.6047211917048</v>
      </c>
    </row>
    <row r="105" spans="1:6">
      <c r="A105" s="127"/>
      <c r="B105" s="130" t="s">
        <v>36</v>
      </c>
      <c r="C105" s="143">
        <f>SUM(C103:C104)</f>
        <v>77832.453989287736</v>
      </c>
      <c r="D105" s="144">
        <f t="shared" ref="D105:F105" si="31">SUM(D103:D104)</f>
        <v>62293.454063012432</v>
      </c>
      <c r="E105" s="143">
        <f t="shared" si="31"/>
        <v>91879.008455381001</v>
      </c>
      <c r="F105" s="144">
        <f t="shared" si="31"/>
        <v>18375.801691076202</v>
      </c>
    </row>
    <row r="106" spans="1:6">
      <c r="A106" s="127"/>
      <c r="B106" s="130"/>
      <c r="C106" s="142"/>
      <c r="D106" s="129"/>
      <c r="E106" s="142"/>
      <c r="F106" s="129"/>
    </row>
    <row r="107" spans="1:6">
      <c r="A107" s="132" t="s">
        <v>12</v>
      </c>
      <c r="B107" s="133" t="s">
        <v>9</v>
      </c>
      <c r="C107" s="145">
        <f>F83</f>
        <v>1420.2245156427696</v>
      </c>
      <c r="D107" s="134">
        <f>AJ83</f>
        <v>2006.5903385995871</v>
      </c>
      <c r="E107" s="145">
        <f>D83</f>
        <v>1127.9483083334158</v>
      </c>
      <c r="F107" s="134">
        <f>E83</f>
        <v>225.58966166668316</v>
      </c>
    </row>
    <row r="108" spans="1:6">
      <c r="A108" s="135"/>
      <c r="B108" s="136" t="s">
        <v>42</v>
      </c>
      <c r="C108" s="137">
        <f t="shared" ref="C108" si="32">F84</f>
        <v>393520.36596286524</v>
      </c>
      <c r="D108" s="138">
        <f t="shared" ref="D108" si="33">AJ84</f>
        <v>424479.38782126718</v>
      </c>
      <c r="E108" s="137">
        <f>D84</f>
        <v>382355.37430485321</v>
      </c>
      <c r="F108" s="138">
        <f>E84</f>
        <v>76471.074860970635</v>
      </c>
    </row>
    <row r="109" spans="1:6">
      <c r="C109" s="11"/>
      <c r="D109" s="11"/>
      <c r="E109" s="11"/>
      <c r="F109" s="120"/>
    </row>
    <row r="110" spans="1:6">
      <c r="A110" s="214" t="s">
        <v>0</v>
      </c>
      <c r="B110" s="212" t="s">
        <v>1</v>
      </c>
      <c r="C110" s="210" t="s">
        <v>34</v>
      </c>
      <c r="D110" s="208" t="s">
        <v>35</v>
      </c>
      <c r="E110" s="208"/>
      <c r="F110" s="209"/>
    </row>
    <row r="111" spans="1:6">
      <c r="A111" s="215"/>
      <c r="B111" s="213"/>
      <c r="C111" s="211"/>
      <c r="D111" s="32">
        <v>2012</v>
      </c>
      <c r="E111" s="32">
        <v>2030</v>
      </c>
      <c r="F111" s="33">
        <v>2050</v>
      </c>
    </row>
    <row r="112" spans="1:6">
      <c r="A112" s="75" t="s">
        <v>13</v>
      </c>
      <c r="B112" s="64" t="s">
        <v>2</v>
      </c>
      <c r="C112" s="82">
        <f>(F112/D112)^(1/38)-1</f>
        <v>-2.572516209076503E-3</v>
      </c>
      <c r="D112" s="92">
        <v>14360.696539438</v>
      </c>
      <c r="E112" s="92">
        <v>14941.950631308626</v>
      </c>
      <c r="F112" s="93">
        <v>13021.65182505158</v>
      </c>
    </row>
    <row r="113" spans="1:6">
      <c r="A113" s="74" t="s">
        <v>13</v>
      </c>
      <c r="B113" s="35" t="s">
        <v>3</v>
      </c>
      <c r="C113" s="83">
        <f t="shared" ref="C113:C133" si="34">(F113/D113)^(1/38)-1</f>
        <v>6.8840932223401818E-3</v>
      </c>
      <c r="D113" s="1">
        <v>9588.9674157681311</v>
      </c>
      <c r="E113" s="1">
        <v>11705.78682318067</v>
      </c>
      <c r="F113" s="2">
        <v>12444.91915559273</v>
      </c>
    </row>
    <row r="114" spans="1:6">
      <c r="A114" s="74" t="s">
        <v>13</v>
      </c>
      <c r="B114" s="35" t="s">
        <v>4</v>
      </c>
      <c r="C114" s="83">
        <f t="shared" si="34"/>
        <v>3.7492768758558004E-3</v>
      </c>
      <c r="D114" s="1">
        <v>16988.641847053314</v>
      </c>
      <c r="E114" s="1">
        <v>18056.208368557993</v>
      </c>
      <c r="F114" s="2">
        <v>19584.747933408627</v>
      </c>
    </row>
    <row r="115" spans="1:6">
      <c r="A115" s="74" t="s">
        <v>13</v>
      </c>
      <c r="B115" s="35" t="s">
        <v>5</v>
      </c>
      <c r="C115" s="83">
        <f t="shared" si="34"/>
        <v>4.5297686064713627E-3</v>
      </c>
      <c r="D115" s="1">
        <v>2231.5036098199539</v>
      </c>
      <c r="E115" s="1">
        <v>2635.2565572406361</v>
      </c>
      <c r="F115" s="2">
        <v>2649.6250670378172</v>
      </c>
    </row>
    <row r="116" spans="1:6">
      <c r="A116" s="74"/>
      <c r="B116" s="96" t="s">
        <v>36</v>
      </c>
      <c r="C116" s="83">
        <f t="shared" si="34"/>
        <v>2.6300259642293433E-3</v>
      </c>
      <c r="D116" s="85">
        <f>SUM(D112:D115)</f>
        <v>43169.809412079405</v>
      </c>
      <c r="E116" s="85">
        <f t="shared" ref="E116:F116" si="35">SUM(E112:E115)</f>
        <v>47339.202380287927</v>
      </c>
      <c r="F116" s="88">
        <f t="shared" si="35"/>
        <v>47700.943981090757</v>
      </c>
    </row>
    <row r="117" spans="1:6">
      <c r="A117" s="74"/>
      <c r="B117" s="96"/>
      <c r="C117" s="83"/>
      <c r="D117" s="1"/>
      <c r="E117" s="1"/>
      <c r="F117" s="2"/>
    </row>
    <row r="118" spans="1:6">
      <c r="A118" s="74" t="s">
        <v>6</v>
      </c>
      <c r="B118" s="35" t="s">
        <v>2</v>
      </c>
      <c r="C118" s="83">
        <f t="shared" si="34"/>
        <v>2.2460214618824637E-5</v>
      </c>
      <c r="D118" s="1">
        <v>93.014359565217376</v>
      </c>
      <c r="E118" s="1">
        <v>96.303007838934221</v>
      </c>
      <c r="F118" s="2">
        <v>93.093779214555056</v>
      </c>
    </row>
    <row r="119" spans="1:6">
      <c r="A119" s="74" t="s">
        <v>7</v>
      </c>
      <c r="B119" s="35" t="s">
        <v>2</v>
      </c>
      <c r="C119" s="83">
        <f t="shared" si="34"/>
        <v>-2.0805794618847684E-2</v>
      </c>
      <c r="D119" s="1">
        <v>2568.5933365217393</v>
      </c>
      <c r="E119" s="1">
        <v>1785.052841441576</v>
      </c>
      <c r="F119" s="2">
        <v>1155.3433599483628</v>
      </c>
    </row>
    <row r="120" spans="1:6">
      <c r="A120" s="81"/>
      <c r="B120" s="96" t="s">
        <v>36</v>
      </c>
      <c r="C120" s="83">
        <f t="shared" si="34"/>
        <v>-1.9724916115844815E-2</v>
      </c>
      <c r="D120" s="85">
        <f>SUM(D118:D119)</f>
        <v>2661.6076960869568</v>
      </c>
      <c r="E120" s="85">
        <f t="shared" ref="E120:F120" si="36">SUM(E118:E119)</f>
        <v>1881.3558492805103</v>
      </c>
      <c r="F120" s="88">
        <f t="shared" si="36"/>
        <v>1248.4371391629179</v>
      </c>
    </row>
    <row r="121" spans="1:6">
      <c r="A121" s="81"/>
      <c r="B121" s="96"/>
      <c r="C121" s="83"/>
      <c r="D121" s="1"/>
      <c r="E121" s="1"/>
      <c r="F121" s="2"/>
    </row>
    <row r="122" spans="1:6">
      <c r="A122" s="74" t="s">
        <v>12</v>
      </c>
      <c r="B122" s="35" t="s">
        <v>2</v>
      </c>
      <c r="C122" s="83">
        <f t="shared" si="34"/>
        <v>8.6481096802615287E-3</v>
      </c>
      <c r="D122" s="1">
        <v>106035.61176855481</v>
      </c>
      <c r="E122" s="1">
        <v>126040.32658200199</v>
      </c>
      <c r="F122" s="2">
        <v>147082.00660744109</v>
      </c>
    </row>
    <row r="123" spans="1:6">
      <c r="A123" s="74" t="s">
        <v>12</v>
      </c>
      <c r="B123" s="35" t="s">
        <v>3</v>
      </c>
      <c r="C123" s="83">
        <f t="shared" si="34"/>
        <v>8.0802665475296909E-3</v>
      </c>
      <c r="D123" s="1">
        <v>79943.475912920185</v>
      </c>
      <c r="E123" s="1">
        <v>93266.028937388997</v>
      </c>
      <c r="F123" s="2">
        <v>108541.87915395149</v>
      </c>
    </row>
    <row r="124" spans="1:6">
      <c r="A124" s="74" t="s">
        <v>12</v>
      </c>
      <c r="B124" s="35" t="s">
        <v>4</v>
      </c>
      <c r="C124" s="83">
        <f t="shared" si="34"/>
        <v>4.3060202001805603E-3</v>
      </c>
      <c r="D124" s="1">
        <v>49748.444131224969</v>
      </c>
      <c r="E124" s="1">
        <v>56361.596275053424</v>
      </c>
      <c r="F124" s="2">
        <v>58571.994375067581</v>
      </c>
    </row>
    <row r="125" spans="1:6">
      <c r="A125" s="74" t="s">
        <v>12</v>
      </c>
      <c r="B125" s="35" t="s">
        <v>5</v>
      </c>
      <c r="C125" s="83">
        <f t="shared" si="34"/>
        <v>8.2988066952995876E-3</v>
      </c>
      <c r="D125" s="1">
        <v>10751.43107996752</v>
      </c>
      <c r="E125" s="1">
        <v>13006.383530375984</v>
      </c>
      <c r="F125" s="2">
        <v>14718.30835179373</v>
      </c>
    </row>
    <row r="126" spans="1:6">
      <c r="A126" s="81"/>
      <c r="B126" s="97" t="s">
        <v>36</v>
      </c>
      <c r="C126" s="83">
        <f t="shared" si="34"/>
        <v>7.6215351880328797E-3</v>
      </c>
      <c r="D126" s="85">
        <f>SUM(D122:D125)</f>
        <v>246478.96289266748</v>
      </c>
      <c r="E126" s="85">
        <f t="shared" ref="E126:F126" si="37">SUM(E122:E125)</f>
        <v>288674.33532482036</v>
      </c>
      <c r="F126" s="88">
        <f t="shared" si="37"/>
        <v>328914.18848825392</v>
      </c>
    </row>
    <row r="127" spans="1:6">
      <c r="A127" s="81"/>
      <c r="B127" s="70"/>
      <c r="C127" s="83"/>
      <c r="D127" s="1"/>
      <c r="E127" s="1"/>
      <c r="F127" s="2"/>
    </row>
    <row r="128" spans="1:6">
      <c r="A128" s="74" t="s">
        <v>10</v>
      </c>
      <c r="B128" s="35" t="s">
        <v>8</v>
      </c>
      <c r="C128" s="83">
        <f t="shared" si="34"/>
        <v>-8.9059154846230504E-3</v>
      </c>
      <c r="D128" s="1">
        <v>66277.777258782517</v>
      </c>
      <c r="E128" s="1">
        <v>54139.85000863477</v>
      </c>
      <c r="F128" s="2">
        <v>47177.348326241256</v>
      </c>
    </row>
    <row r="129" spans="1:6">
      <c r="A129" s="74" t="s">
        <v>11</v>
      </c>
      <c r="B129" s="35" t="s">
        <v>8</v>
      </c>
      <c r="C129" s="83">
        <f t="shared" si="34"/>
        <v>1.1766648000987256E-2</v>
      </c>
      <c r="D129" s="1">
        <v>4647.2047556049693</v>
      </c>
      <c r="E129" s="1">
        <v>6451.3836254978805</v>
      </c>
      <c r="F129" s="2">
        <v>7248.4551566245027</v>
      </c>
    </row>
    <row r="130" spans="1:6">
      <c r="A130" s="74"/>
      <c r="B130" s="96" t="s">
        <v>36</v>
      </c>
      <c r="C130" s="83">
        <f t="shared" si="34"/>
        <v>-6.9437891050261324E-3</v>
      </c>
      <c r="D130" s="85">
        <f>SUM(D128:D129)</f>
        <v>70924.982014387482</v>
      </c>
      <c r="E130" s="85">
        <f t="shared" ref="E130:F130" si="38">SUM(E128:E129)</f>
        <v>60591.233634132652</v>
      </c>
      <c r="F130" s="88">
        <f t="shared" si="38"/>
        <v>54425.803482865755</v>
      </c>
    </row>
    <row r="131" spans="1:6">
      <c r="A131" s="74"/>
      <c r="B131" s="35"/>
      <c r="C131" s="83"/>
      <c r="D131" s="1"/>
      <c r="E131" s="1"/>
      <c r="F131" s="2"/>
    </row>
    <row r="132" spans="1:6">
      <c r="A132" s="77" t="s">
        <v>12</v>
      </c>
      <c r="B132" s="35" t="s">
        <v>9</v>
      </c>
      <c r="C132" s="84">
        <f t="shared" si="34"/>
        <v>4.8692649159143286E-3</v>
      </c>
      <c r="D132" s="86">
        <v>1872.1007859303438</v>
      </c>
      <c r="E132" s="86">
        <v>1859.5129988029714</v>
      </c>
      <c r="F132" s="87">
        <v>2251.6071587483234</v>
      </c>
    </row>
    <row r="133" spans="1:6">
      <c r="A133" s="89"/>
      <c r="B133" s="72" t="s">
        <v>37</v>
      </c>
      <c r="C133" s="98">
        <f t="shared" si="34"/>
        <v>4.592051492713578E-3</v>
      </c>
      <c r="D133" s="90">
        <f>SUM(D132,D130,D126,D120,D116)</f>
        <v>365107.46280115168</v>
      </c>
      <c r="E133" s="90">
        <f t="shared" ref="E133:F133" si="39">SUM(E132,E130,E126,E120,E116)</f>
        <v>400345.64018732437</v>
      </c>
      <c r="F133" s="91">
        <f t="shared" si="39"/>
        <v>434540.98025012162</v>
      </c>
    </row>
  </sheetData>
  <mergeCells count="4">
    <mergeCell ref="D110:F110"/>
    <mergeCell ref="C110:C111"/>
    <mergeCell ref="B110:B111"/>
    <mergeCell ref="A110:A11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Calculations and Methodology</vt:lpstr>
      <vt:lpstr>Energy Use Projections</vt:lpstr>
      <vt:lpstr>Emissions Projections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2013-08-01T15:15:21Z</dcterms:created>
  <dcterms:modified xsi:type="dcterms:W3CDTF">2013-08-21T17:18:24Z</dcterms:modified>
</cp:coreProperties>
</file>